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3" activeTab="3"/>
  </bookViews>
  <sheets>
    <sheet name="Нормы с 1,5-3 лет" sheetId="1" r:id="rId1"/>
    <sheet name="1,5-3 лет" sheetId="2" r:id="rId2"/>
    <sheet name="Нормы 3-7 лет" sheetId="3" r:id="rId3"/>
    <sheet name="Дети 3-7 лет" sheetId="4" r:id="rId4"/>
    <sheet name="Лист1" sheetId="5" r:id="rId5"/>
  </sheets>
  <definedNames>
    <definedName name="_xlnm.Print_Area" localSheetId="1">'1,5-3 лет'!$A$1:$I$799</definedName>
    <definedName name="_xlnm.Print_Area" localSheetId="3">'Дети 3-7 лет'!$A$1:$I$794</definedName>
    <definedName name="_xlnm.Print_Area" localSheetId="2">'Нормы 3-7 лет'!$A$1:$AG$671</definedName>
    <definedName name="_xlnm.Print_Area" localSheetId="0">'Нормы с 1,5-3 лет'!$A$2:$AD$671</definedName>
  </definedNames>
  <calcPr fullCalcOnLoad="1"/>
</workbook>
</file>

<file path=xl/sharedStrings.xml><?xml version="1.0" encoding="utf-8"?>
<sst xmlns="http://schemas.openxmlformats.org/spreadsheetml/2006/main" count="5377" uniqueCount="355">
  <si>
    <t>День 1</t>
  </si>
  <si>
    <t>Б</t>
  </si>
  <si>
    <t>Ж</t>
  </si>
  <si>
    <t>У</t>
  </si>
  <si>
    <t>Эн/ц</t>
  </si>
  <si>
    <t>С</t>
  </si>
  <si>
    <t xml:space="preserve">Завтрак </t>
  </si>
  <si>
    <t xml:space="preserve">Итого </t>
  </si>
  <si>
    <t>Чай с сахаром</t>
  </si>
  <si>
    <t xml:space="preserve">Обед </t>
  </si>
  <si>
    <t>Чай с лимоном</t>
  </si>
  <si>
    <t>Итого за день</t>
  </si>
  <si>
    <t xml:space="preserve">Суточная потребность </t>
  </si>
  <si>
    <t>Процент удовлетворения суточной потребности</t>
  </si>
  <si>
    <t>День 2</t>
  </si>
  <si>
    <t>День 3</t>
  </si>
  <si>
    <t>День 4</t>
  </si>
  <si>
    <t>Какао с молоком</t>
  </si>
  <si>
    <t>День 5</t>
  </si>
  <si>
    <t>День 6</t>
  </si>
  <si>
    <t>День 7</t>
  </si>
  <si>
    <t>День 8</t>
  </si>
  <si>
    <t>День 9</t>
  </si>
  <si>
    <t>День 10</t>
  </si>
  <si>
    <t>Наименование блюда</t>
  </si>
  <si>
    <t>Пищевые вещества (г)</t>
  </si>
  <si>
    <t>200</t>
  </si>
  <si>
    <t>100</t>
  </si>
  <si>
    <t>150</t>
  </si>
  <si>
    <t>80</t>
  </si>
  <si>
    <t>Полдник</t>
  </si>
  <si>
    <t>Итого</t>
  </si>
  <si>
    <t>Ужин</t>
  </si>
  <si>
    <t>№ ТК</t>
  </si>
  <si>
    <t>Обед</t>
  </si>
  <si>
    <t xml:space="preserve">Ужин  </t>
  </si>
  <si>
    <t>Гуляш</t>
  </si>
  <si>
    <t>ГП</t>
  </si>
  <si>
    <t>Итого за 1 дней</t>
  </si>
  <si>
    <t>60</t>
  </si>
  <si>
    <t>Бутерброд  с маслом</t>
  </si>
  <si>
    <t>Картофельное пюре</t>
  </si>
  <si>
    <t>Бутерброд  с маслом и сыром</t>
  </si>
  <si>
    <t>Дети  3-7 лет, 12 часовое пребывание</t>
  </si>
  <si>
    <t>Сельдь с луком репчатым</t>
  </si>
  <si>
    <t xml:space="preserve">Котлеты,биточки, шницели из  говядины </t>
  </si>
  <si>
    <t>Рыба по-польски</t>
  </si>
  <si>
    <t>Компот из сухофруктов</t>
  </si>
  <si>
    <t>Кондитерские изделия</t>
  </si>
  <si>
    <t>Сахар</t>
  </si>
  <si>
    <t>Масло растительное</t>
  </si>
  <si>
    <t>Сметана</t>
  </si>
  <si>
    <t>Сыр</t>
  </si>
  <si>
    <t>Соль</t>
  </si>
  <si>
    <t>Чай</t>
  </si>
  <si>
    <t>8</t>
  </si>
  <si>
    <t>Норма продуктов питания согласно санитарным нормам и правилам</t>
  </si>
  <si>
    <t>Возрастная категория: 3-7 лет, 12 часовое пребывание</t>
  </si>
  <si>
    <t>Энергетическая ценность (ккал)</t>
  </si>
  <si>
    <t>2 завтрак</t>
  </si>
  <si>
    <t>Крупы (злаки) бобовые</t>
  </si>
  <si>
    <t>3</t>
  </si>
  <si>
    <t>9</t>
  </si>
  <si>
    <t>Хлеб пшеничный или хлеб зерновой</t>
  </si>
  <si>
    <t>Хлеб ржаной (ржано пшеничный)</t>
  </si>
  <si>
    <t>Мука пшеничная хлебопекарная</t>
  </si>
  <si>
    <t>Мука картофельная  (крахмал)</t>
  </si>
  <si>
    <t>Макаронные изделия группы А</t>
  </si>
  <si>
    <t>Соки фруктовые (овощные)</t>
  </si>
  <si>
    <t>Фрукты (плоды) сухие</t>
  </si>
  <si>
    <t>Масло коровье сладкосливочное</t>
  </si>
  <si>
    <t>Яйцо куриное диетическое</t>
  </si>
  <si>
    <t>Какао-порошок</t>
  </si>
  <si>
    <t>Дрожжи хлебопекарные</t>
  </si>
  <si>
    <t xml:space="preserve">Творог, творожные изделия  </t>
  </si>
  <si>
    <t>Хлеб ржаной (ржано-пшеничный)</t>
  </si>
  <si>
    <t>Норма соли пищевой поваренной на весь день</t>
  </si>
  <si>
    <t>70</t>
  </si>
  <si>
    <t>50</t>
  </si>
  <si>
    <t>Дети 3-7 лет, 12 часовое пребывание</t>
  </si>
  <si>
    <t>Средние показатели содержания пищевых веществ, энергетической ценности и микронутриентов рациона питания детей 3-7 лет</t>
  </si>
  <si>
    <t>Дети  1,5-3 лет, 12 часовое пребывание</t>
  </si>
  <si>
    <t>Процент удовлетворения норм питания</t>
  </si>
  <si>
    <t>Возрастная категория: 1,5-3 лет, 12 часовое пребывание</t>
  </si>
  <si>
    <t>Ежедневная нормы выдачи соли пищевой поваренной - 6 гр.</t>
  </si>
  <si>
    <t>При поступлении на предприятие других видов фруктов-можно производить их замену.</t>
  </si>
  <si>
    <t>Ежедневная нормы выдачи соли пищевой поваренной - 4 гр.</t>
  </si>
  <si>
    <t xml:space="preserve">Примечание: ГП - готовый продукт.   </t>
  </si>
  <si>
    <t>Кофейный напиток с молоком</t>
  </si>
  <si>
    <t>Расчет продуктов питания ( в г раммах) на одну порцию, на одного ребенка</t>
  </si>
  <si>
    <t>Расчет продуктов питания (в граммах), на одну порцию, на одного ребенка</t>
  </si>
  <si>
    <t>Процент отклонения от  рекомендуемых норм питания</t>
  </si>
  <si>
    <t>180</t>
  </si>
  <si>
    <t xml:space="preserve">Макаронные изделия отварные </t>
  </si>
  <si>
    <t>Прием пищи</t>
  </si>
  <si>
    <t>Выход блюда</t>
  </si>
  <si>
    <t>Итого за первый день</t>
  </si>
  <si>
    <t>Итого за второй день</t>
  </si>
  <si>
    <t>Итого за третий день</t>
  </si>
  <si>
    <t>Итого за четвертый день</t>
  </si>
  <si>
    <t>Итого за пятый день</t>
  </si>
  <si>
    <t>Итого за седьмой день</t>
  </si>
  <si>
    <t>Итого за шестой день</t>
  </si>
  <si>
    <t>Итого за восьмой день</t>
  </si>
  <si>
    <t>Итого за девятый день</t>
  </si>
  <si>
    <t>Итого за десятый день</t>
  </si>
  <si>
    <t>№ рецептуры</t>
  </si>
  <si>
    <t>Витамин С, мг</t>
  </si>
  <si>
    <t>Овощи, зелень*</t>
  </si>
  <si>
    <t>Прмечание: * согласно  приложения 10 СанПиНа 2.4.1.3049-13 при формировании  меню ведется подсчет норм нетто сырья продуктов питания -картофеля, овощей, фруктов, мяса, птицы, рыбы.</t>
  </si>
  <si>
    <t>1 - согласно требований  приложения 10 СанПиНа 2.4.1.3049-13  допустумы отклонения от рекомендуемых норм питания +-5%.</t>
  </si>
  <si>
    <t>Мясо*</t>
  </si>
  <si>
    <t>40</t>
  </si>
  <si>
    <t>120/5</t>
  </si>
  <si>
    <t>Картофель*</t>
  </si>
  <si>
    <t>30</t>
  </si>
  <si>
    <t>Птица (цыплята-бройлеры 1 категории потр.)*</t>
  </si>
  <si>
    <t>Рыба*</t>
  </si>
  <si>
    <t>200/8</t>
  </si>
  <si>
    <t xml:space="preserve">Сок фруктовый </t>
  </si>
  <si>
    <t>Фрукты (плоды) свежие*</t>
  </si>
  <si>
    <t>Завтрак</t>
  </si>
  <si>
    <t>Полдник2</t>
  </si>
  <si>
    <t>Суточная потребность</t>
  </si>
  <si>
    <t>Процент отклонения от расчетных данных*</t>
  </si>
  <si>
    <t>Овощи натуральные соленые или свежие</t>
  </si>
  <si>
    <t>45</t>
  </si>
  <si>
    <t>120</t>
  </si>
  <si>
    <t>Напитки витаминизированные (готовый напиток)</t>
  </si>
  <si>
    <t>Сок фруктовый (овощной)</t>
  </si>
  <si>
    <t>№ рец</t>
  </si>
  <si>
    <t>отдельного полдника, так и "уплотненного" полдника с включением блюд ужина.</t>
  </si>
  <si>
    <t xml:space="preserve">* - Согласно приложения 10 СанПиНа 2.4.13049-13  "Санитарно-эпидемиологические требования к устройству, </t>
  </si>
  <si>
    <t>от химического состава ± 10%.</t>
  </si>
  <si>
    <t xml:space="preserve">содержанию и организации режима работы дошкольных образовательных оргазаций" допустимы отклонения </t>
  </si>
  <si>
    <t>Итого за 20 дней</t>
  </si>
  <si>
    <t>Итого за 1 день</t>
  </si>
  <si>
    <t>День 11</t>
  </si>
  <si>
    <t>День 15</t>
  </si>
  <si>
    <t>День 18</t>
  </si>
  <si>
    <t>День 17</t>
  </si>
  <si>
    <t>День 20</t>
  </si>
  <si>
    <t>День 19</t>
  </si>
  <si>
    <t>День 16</t>
  </si>
  <si>
    <t>День 13</t>
  </si>
  <si>
    <t>День 12</t>
  </si>
  <si>
    <t>День 14</t>
  </si>
  <si>
    <t>Итого за семнадцатый день</t>
  </si>
  <si>
    <t>Итого за двадцатый день</t>
  </si>
  <si>
    <t>Итого за девятнадцатый день</t>
  </si>
  <si>
    <t>Итого за шестнадцатый день</t>
  </si>
  <si>
    <t>Итого за тренадцатый день</t>
  </si>
  <si>
    <t>Итого за двенадцатый день</t>
  </si>
  <si>
    <t>Итого за одиннадцатый день</t>
  </si>
  <si>
    <t>Итого за пятнадцатый день</t>
  </si>
  <si>
    <t>Итого за восемнадцатый день</t>
  </si>
  <si>
    <t>Итого за четырнадцатый день</t>
  </si>
  <si>
    <t>Тефтели рыбные</t>
  </si>
  <si>
    <t>Плов с мясом</t>
  </si>
  <si>
    <t>Суфле из кур с рисом</t>
  </si>
  <si>
    <t>Средние показатели содержания пищевых веществ, энергетической ценности и микронутриентов рациона питания детей 1,5-3 лет</t>
  </si>
  <si>
    <t>70/4</t>
  </si>
  <si>
    <t>50/3</t>
  </si>
  <si>
    <t>Рагу из овощей</t>
  </si>
  <si>
    <t>,</t>
  </si>
  <si>
    <t>250</t>
  </si>
  <si>
    <t>Итого за одинадцатый день</t>
  </si>
  <si>
    <t>Итого за весемнадцатый день</t>
  </si>
  <si>
    <t>Итого за четрынадцатый день</t>
  </si>
  <si>
    <t>15</t>
  </si>
  <si>
    <t>Рис отварной с овощами</t>
  </si>
  <si>
    <t>Суп молочный с макаронными изделиями</t>
  </si>
  <si>
    <t>Тефтели из говядины</t>
  </si>
  <si>
    <t>Картофельная запеканка с печенью</t>
  </si>
  <si>
    <t xml:space="preserve">Творожники песочные </t>
  </si>
  <si>
    <t>Жаркое по-домашнему</t>
  </si>
  <si>
    <t>Суфле рыбное</t>
  </si>
  <si>
    <t>60/25</t>
  </si>
  <si>
    <t>80/30</t>
  </si>
  <si>
    <t>Суп картофельный с бобовыми, с мясом</t>
  </si>
  <si>
    <t>50/25</t>
  </si>
  <si>
    <t>Винегрет овощной</t>
  </si>
  <si>
    <t>Салат из моркови с зеленым горошком</t>
  </si>
  <si>
    <t>35</t>
  </si>
  <si>
    <t>Кофейный напиток</t>
  </si>
  <si>
    <t>Колбасные изделия</t>
  </si>
  <si>
    <t>Манник со сгущенным молоком</t>
  </si>
  <si>
    <t>Омлет натуральный</t>
  </si>
  <si>
    <t xml:space="preserve">Омлет натуральный </t>
  </si>
  <si>
    <t>130</t>
  </si>
  <si>
    <t>Каша рисовая молочная жидкая</t>
  </si>
  <si>
    <t>Каша пшенная молочная жидкая</t>
  </si>
  <si>
    <t>Каша"Дружба"</t>
  </si>
  <si>
    <t>Каша манная молочная жидкая</t>
  </si>
  <si>
    <t>Каша молочная пшеничная жидкая</t>
  </si>
  <si>
    <t>Кофейный напиток на сгущенном молоке</t>
  </si>
  <si>
    <t>Суп молочный с рисовой крупой</t>
  </si>
  <si>
    <t>Суп молочный с ячневой крупой</t>
  </si>
  <si>
    <t>Морковь припущенная</t>
  </si>
  <si>
    <t>Салат из свеклы с чесноком</t>
  </si>
  <si>
    <t>Компот из плодов консервированных</t>
  </si>
  <si>
    <t>145</t>
  </si>
  <si>
    <t>Булочка дорожная</t>
  </si>
  <si>
    <t>Фрукты свежие (яблоко, или груша, или банан, или др.)</t>
  </si>
  <si>
    <t xml:space="preserve">Фрукты свежие (яблоко, или груша, или банан, или др.)1 </t>
  </si>
  <si>
    <t>Зеленый горошек или кукуруза консервированные отварные</t>
  </si>
  <si>
    <t>Рыба, тушенная в соусе</t>
  </si>
  <si>
    <t>Рыба, тушеная в соусе</t>
  </si>
  <si>
    <t xml:space="preserve">Молоко,  кисломол. продукты </t>
  </si>
  <si>
    <t>Суп молочный с пшенной крупой</t>
  </si>
  <si>
    <t>Соус красный основной</t>
  </si>
  <si>
    <t>Суп-уха с рыбой</t>
  </si>
  <si>
    <t>Булочка домашняя</t>
  </si>
  <si>
    <t>Сушка на сметане</t>
  </si>
  <si>
    <t>Салат из свеклы с чесноком и сыром</t>
  </si>
  <si>
    <t>Вареники ленивые  с маслом сливочным</t>
  </si>
  <si>
    <t>120/3</t>
  </si>
  <si>
    <t>150/5</t>
  </si>
  <si>
    <t>20</t>
  </si>
  <si>
    <t>Салат из зеленого горошка с луком репчатым</t>
  </si>
  <si>
    <t>Крендель сахарный</t>
  </si>
  <si>
    <t>Гренка с сыром</t>
  </si>
  <si>
    <t>Макаронные изделия, запеченные с сыром</t>
  </si>
  <si>
    <t>1/4 шт.</t>
  </si>
  <si>
    <t>Картофель отварной</t>
  </si>
  <si>
    <t>57/23</t>
  </si>
  <si>
    <t>Омлет  с зеленым горошком</t>
  </si>
  <si>
    <t>Омлет с зеленым горошком</t>
  </si>
  <si>
    <t>55</t>
  </si>
  <si>
    <t>Салат из соленых (свежих) огурцов с луком репчатым</t>
  </si>
  <si>
    <t>Салат из свежих помидоров и огурцов</t>
  </si>
  <si>
    <t>150/2</t>
  </si>
  <si>
    <t>Бутерброд с джемом (или повидлом)</t>
  </si>
  <si>
    <t>Какао на сгущенном молоке</t>
  </si>
  <si>
    <t>Лимонный напиток</t>
  </si>
  <si>
    <t>Напиток из плодов шиповника</t>
  </si>
  <si>
    <t>Маринад овощной</t>
  </si>
  <si>
    <t>Кисломолочный напиток или молоко кипяченое</t>
  </si>
  <si>
    <t>Пирожок, печеный из сдобного теста с овощным фаршем</t>
  </si>
  <si>
    <t>Суп молочный "Геркулес"</t>
  </si>
  <si>
    <t>Салат "Полевой"</t>
  </si>
  <si>
    <t>Птица отварная</t>
  </si>
  <si>
    <t>Каша гречневая рассыпчатая (или перловая)</t>
  </si>
  <si>
    <t>Сырники из творога с джемом или повидлом</t>
  </si>
  <si>
    <t>130/15</t>
  </si>
  <si>
    <t>Капуста, тушенная с птицей</t>
  </si>
  <si>
    <t>220</t>
  </si>
  <si>
    <t>Каша"Рябчик"</t>
  </si>
  <si>
    <t>Гренки из пшеничного хлеба</t>
  </si>
  <si>
    <t>25</t>
  </si>
  <si>
    <t>Пудинг творожный с джемом или повидлом</t>
  </si>
  <si>
    <t>Голубцы ленивые</t>
  </si>
  <si>
    <t>Салат из свежих помидоров и огурцов или салат "Овощная мозайка"</t>
  </si>
  <si>
    <t>Горошница или каша перловая рассыпчатая</t>
  </si>
  <si>
    <t>Салат из фасоли и кукурузы с луком репчатым</t>
  </si>
  <si>
    <t>Пирожок печеный  из дрожжевого теста с фаршем рыбным и рисом</t>
  </si>
  <si>
    <t>Запеканка из творога  с молоком сгущенным</t>
  </si>
  <si>
    <t>150/20</t>
  </si>
  <si>
    <t>Яйцо отварное</t>
  </si>
  <si>
    <t>Соус сметанный с морковью и луком</t>
  </si>
  <si>
    <t>Зразы рубленые с яйцом</t>
  </si>
  <si>
    <t>Картофельная запеканка с мясом</t>
  </si>
  <si>
    <t>180/3</t>
  </si>
  <si>
    <t>"Гребешок" или варушка с джемом (или повидлом) из дрожжевого теста</t>
  </si>
  <si>
    <t>Капуста, тушенная с мясом</t>
  </si>
  <si>
    <t>Салат "Рубин"</t>
  </si>
  <si>
    <t>Пудинг из творога с рисом с молоком сгущенным</t>
  </si>
  <si>
    <t>Шанежка наливная</t>
  </si>
  <si>
    <t>Конфеты шоколадные или др. шоколадные</t>
  </si>
  <si>
    <t>Кисель из концентрата плодового или ягодного</t>
  </si>
  <si>
    <t>140</t>
  </si>
  <si>
    <t>Напиток из шиповника</t>
  </si>
  <si>
    <t>Компот из изюма и кураги</t>
  </si>
  <si>
    <t>130/20</t>
  </si>
  <si>
    <t>170/26</t>
  </si>
  <si>
    <t>170/20</t>
  </si>
  <si>
    <t>110/15</t>
  </si>
  <si>
    <t>Соус сметанный натуральный</t>
  </si>
  <si>
    <t>90</t>
  </si>
  <si>
    <t>1/10 шт.</t>
  </si>
  <si>
    <t>1/5 шт.</t>
  </si>
  <si>
    <t>75</t>
  </si>
  <si>
    <t>85</t>
  </si>
  <si>
    <t>150/23</t>
  </si>
  <si>
    <t>Суп "Волна" со сметаной, с мясом птицы</t>
  </si>
  <si>
    <t>124/6</t>
  </si>
  <si>
    <t>206/10</t>
  </si>
  <si>
    <t>Суп "Харчо" со сметаной, с мясом птицы</t>
  </si>
  <si>
    <t>124/5</t>
  </si>
  <si>
    <t>206/8</t>
  </si>
  <si>
    <t>210</t>
  </si>
  <si>
    <t>Чай с молоком</t>
  </si>
  <si>
    <t>Капуста тушеная</t>
  </si>
  <si>
    <t>Котлеты морковные с джемом (повидлом)</t>
  </si>
  <si>
    <t>180/18</t>
  </si>
  <si>
    <t>200/20</t>
  </si>
  <si>
    <t>Салат из морской капусты с яйцом</t>
  </si>
  <si>
    <t>Булочка "Тарочка" с курагой</t>
  </si>
  <si>
    <t>60/30</t>
  </si>
  <si>
    <t>50/20</t>
  </si>
  <si>
    <t>200/4</t>
  </si>
  <si>
    <t>120/6</t>
  </si>
  <si>
    <t>200/10</t>
  </si>
  <si>
    <t>Суп картофельный с клецками, с мясом</t>
  </si>
  <si>
    <t>Суп картофельный с макаронными изделиями, с мясом</t>
  </si>
  <si>
    <t>Суп картофельный с клецками, с мясом птицы</t>
  </si>
  <si>
    <t>Кондитерские изделия (печенье, или вафли, или пряники, конфеты, или др.)</t>
  </si>
  <si>
    <t>22</t>
  </si>
  <si>
    <t>Щи из свежей капусты со сметаной, с мясом</t>
  </si>
  <si>
    <t>Свекольник со сметаной, с мясом</t>
  </si>
  <si>
    <t>Суп "Харчо" со сметаной,  с мясом</t>
  </si>
  <si>
    <t>Борщ с капустой свежей со сметаной, с мясом</t>
  </si>
  <si>
    <t>Суп шахтерский со сметаной, с мясом</t>
  </si>
  <si>
    <t>Борщ с фасолью и картофелем со сметаной, с мясом</t>
  </si>
  <si>
    <t>Рассольник ленинградский со сметаной, с мясом</t>
  </si>
  <si>
    <t>206/5</t>
  </si>
  <si>
    <t>Суп из овощей со сметаной, с мясом</t>
  </si>
  <si>
    <t>35/5/6</t>
  </si>
  <si>
    <t>50/5/10</t>
  </si>
  <si>
    <t>35/6</t>
  </si>
  <si>
    <t>50/6</t>
  </si>
  <si>
    <t>35/10</t>
  </si>
  <si>
    <t>50/12</t>
  </si>
  <si>
    <t>346</t>
  </si>
  <si>
    <t>505</t>
  </si>
  <si>
    <t>341</t>
  </si>
  <si>
    <t>489</t>
  </si>
  <si>
    <t>291</t>
  </si>
  <si>
    <t>345</t>
  </si>
  <si>
    <t>549</t>
  </si>
  <si>
    <t>445</t>
  </si>
  <si>
    <t>746</t>
  </si>
  <si>
    <t>436</t>
  </si>
  <si>
    <t>744</t>
  </si>
  <si>
    <t>386</t>
  </si>
  <si>
    <t>442</t>
  </si>
  <si>
    <t>764</t>
  </si>
  <si>
    <t>418</t>
  </si>
  <si>
    <t>470</t>
  </si>
  <si>
    <t>110</t>
  </si>
  <si>
    <t>405</t>
  </si>
  <si>
    <t>480</t>
  </si>
  <si>
    <t>125</t>
  </si>
  <si>
    <t>400</t>
  </si>
  <si>
    <t>403</t>
  </si>
  <si>
    <t>550</t>
  </si>
  <si>
    <t>446</t>
  </si>
  <si>
    <t>422</t>
  </si>
  <si>
    <r>
      <t>Процент отклонения от рекомендуемых норм питания</t>
    </r>
    <r>
      <rPr>
        <b/>
        <vertAlign val="superscript"/>
        <sz val="40"/>
        <color indexed="8"/>
        <rFont val="Times New Roman"/>
        <family val="1"/>
      </rPr>
      <t xml:space="preserve">1 </t>
    </r>
  </si>
  <si>
    <r>
      <rPr>
        <vertAlign val="superscript"/>
        <sz val="50"/>
        <color indexed="8"/>
        <rFont val="Times New Roman"/>
        <family val="1"/>
      </rPr>
      <t>1</t>
    </r>
    <r>
      <rPr>
        <sz val="50"/>
        <color indexed="8"/>
        <rFont val="Times New Roman"/>
        <family val="1"/>
      </rPr>
      <t xml:space="preserve"> - расчет содержания пищевых веществ, калорийности и микронутриентов произведен с учетом отходов.</t>
    </r>
  </si>
  <si>
    <r>
      <rPr>
        <vertAlign val="superscript"/>
        <sz val="50"/>
        <color indexed="8"/>
        <rFont val="Times New Roman"/>
        <family val="1"/>
      </rPr>
      <t>2</t>
    </r>
    <r>
      <rPr>
        <sz val="50"/>
        <color indexed="8"/>
        <rFont val="Times New Roman"/>
        <family val="1"/>
      </rPr>
      <t xml:space="preserve">- согласно тербований п 15.11 СанПиНа 2.4.1.3049-13 при 12 часовом пребывании возможна организация как </t>
    </r>
  </si>
  <si>
    <r>
      <t>Полдник</t>
    </r>
    <r>
      <rPr>
        <b/>
        <vertAlign val="superscript"/>
        <sz val="50"/>
        <color indexed="8"/>
        <rFont val="Times New Roman"/>
        <family val="1"/>
      </rPr>
      <t>2</t>
    </r>
  </si>
  <si>
    <t xml:space="preserve">Бутерброд  с маслом </t>
  </si>
  <si>
    <t xml:space="preserve">При наличии финансовых возможностей рекомендовано включение в меню 1 раз в 5-7 дней икры красной рыбы  </t>
  </si>
  <si>
    <t>лососевых пород согласно тех.карты № 117.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</si>
</sst>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_(* #,##0.000_);_(* \(#,##0.000\);_(* &quot;-&quot;??_);_(@_)"/>
    <numFmt numFmtId="200" formatCode="_(* #,##0.0_);_(* \(#,##0.0\);_(* &quot;-&quot;??_);_(@_)"/>
    <numFmt numFmtId="201" formatCode="#,##0.0&quot;р.&quot;"/>
    <numFmt numFmtId="202" formatCode="#,##0.0"/>
    <numFmt numFmtId="203" formatCode="#,##0.00&quot;р.&quot;"/>
    <numFmt numFmtId="204" formatCode="#,##0.000&quot;р.&quot;"/>
    <numFmt numFmtId="205" formatCode="#,##0.000;[Red]#,##0.000"/>
    <numFmt numFmtId="206" formatCode="0;[Red]0"/>
    <numFmt numFmtId="207" formatCode="#,##0.000"/>
    <numFmt numFmtId="208" formatCode="[$-FC19]d\ mmmm\ yyyy\ &quot;г.&quot;"/>
    <numFmt numFmtId="209" formatCode="#&quot; &quot;?/2"/>
    <numFmt numFmtId="210" formatCode="#&quot; &quot;???/???"/>
  </numFmts>
  <fonts count="49"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sz val="50"/>
      <color indexed="8"/>
      <name val="Times New Roman"/>
      <family val="1"/>
    </font>
    <font>
      <b/>
      <sz val="50"/>
      <color indexed="8"/>
      <name val="Times New Roman"/>
      <family val="1"/>
    </font>
    <font>
      <sz val="40"/>
      <color indexed="8"/>
      <name val="Times New Roman"/>
      <family val="1"/>
    </font>
    <font>
      <b/>
      <sz val="40"/>
      <color indexed="8"/>
      <name val="Times New Roman"/>
      <family val="1"/>
    </font>
    <font>
      <sz val="14"/>
      <color indexed="8"/>
      <name val="Times New Roman"/>
      <family val="1"/>
    </font>
    <font>
      <b/>
      <vertAlign val="superscript"/>
      <sz val="40"/>
      <color indexed="8"/>
      <name val="Times New Roman"/>
      <family val="1"/>
    </font>
    <font>
      <vertAlign val="superscript"/>
      <sz val="50"/>
      <color indexed="8"/>
      <name val="Times New Roman"/>
      <family val="1"/>
    </font>
    <font>
      <b/>
      <vertAlign val="superscript"/>
      <sz val="5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00">
    <xf numFmtId="0" fontId="0" fillId="0" borderId="0" xfId="0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1" fontId="6" fillId="0" borderId="1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wrapText="1"/>
    </xf>
    <xf numFmtId="0" fontId="5" fillId="0" borderId="12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wrapText="1"/>
    </xf>
    <xf numFmtId="0" fontId="5" fillId="0" borderId="14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wrapText="1"/>
    </xf>
    <xf numFmtId="0" fontId="5" fillId="0" borderId="15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wrapText="1"/>
    </xf>
    <xf numFmtId="0" fontId="5" fillId="0" borderId="16" xfId="0" applyNumberFormat="1" applyFont="1" applyBorder="1" applyAlignment="1">
      <alignment horizontal="center" wrapText="1"/>
    </xf>
    <xf numFmtId="0" fontId="5" fillId="0" borderId="17" xfId="0" applyNumberFormat="1" applyFont="1" applyBorder="1" applyAlignment="1">
      <alignment horizontal="center" wrapText="1"/>
    </xf>
    <xf numFmtId="2" fontId="5" fillId="0" borderId="15" xfId="0" applyNumberFormat="1" applyFont="1" applyBorder="1" applyAlignment="1">
      <alignment wrapText="1"/>
    </xf>
    <xf numFmtId="0" fontId="5" fillId="0" borderId="18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wrapText="1"/>
    </xf>
    <xf numFmtId="0" fontId="5" fillId="0" borderId="15" xfId="56" applyNumberFormat="1" applyFont="1" applyBorder="1" applyAlignment="1">
      <alignment horizontal="center" wrapText="1"/>
      <protection/>
    </xf>
    <xf numFmtId="2" fontId="5" fillId="0" borderId="13" xfId="56" applyNumberFormat="1" applyFont="1" applyBorder="1" applyAlignment="1">
      <alignment wrapText="1"/>
      <protection/>
    </xf>
    <xf numFmtId="0" fontId="5" fillId="0" borderId="10" xfId="56" applyNumberFormat="1" applyFont="1" applyBorder="1" applyAlignment="1">
      <alignment horizontal="center" wrapText="1"/>
      <protection/>
    </xf>
    <xf numFmtId="0" fontId="5" fillId="0" borderId="13" xfId="56" applyNumberFormat="1" applyFont="1" applyBorder="1" applyAlignment="1">
      <alignment horizontal="center" wrapText="1"/>
      <protection/>
    </xf>
    <xf numFmtId="0" fontId="5" fillId="0" borderId="14" xfId="56" applyNumberFormat="1" applyFont="1" applyBorder="1" applyAlignment="1">
      <alignment horizontal="center" wrapText="1"/>
      <protection/>
    </xf>
    <xf numFmtId="2" fontId="5" fillId="0" borderId="13" xfId="0" applyNumberFormat="1" applyFont="1" applyBorder="1" applyAlignment="1">
      <alignment horizontal="left" wrapText="1"/>
    </xf>
    <xf numFmtId="0" fontId="5" fillId="0" borderId="12" xfId="56" applyNumberFormat="1" applyFont="1" applyBorder="1" applyAlignment="1">
      <alignment horizontal="center" wrapText="1"/>
      <protection/>
    </xf>
    <xf numFmtId="2" fontId="5" fillId="0" borderId="15" xfId="56" applyNumberFormat="1" applyFont="1" applyBorder="1" applyAlignment="1">
      <alignment wrapText="1"/>
      <protection/>
    </xf>
    <xf numFmtId="0" fontId="5" fillId="0" borderId="15" xfId="0" applyNumberFormat="1" applyFont="1" applyBorder="1" applyAlignment="1">
      <alignment horizontal="left" wrapText="1"/>
    </xf>
    <xf numFmtId="0" fontId="5" fillId="0" borderId="10" xfId="43" applyNumberFormat="1" applyFont="1" applyBorder="1" applyAlignment="1">
      <alignment horizontal="center" wrapText="1"/>
    </xf>
    <xf numFmtId="0" fontId="5" fillId="0" borderId="17" xfId="56" applyNumberFormat="1" applyFont="1" applyBorder="1" applyAlignment="1">
      <alignment horizontal="center" wrapText="1"/>
      <protection/>
    </xf>
    <xf numFmtId="0" fontId="5" fillId="0" borderId="16" xfId="56" applyNumberFormat="1" applyFont="1" applyBorder="1" applyAlignment="1">
      <alignment horizontal="center" wrapText="1"/>
      <protection/>
    </xf>
    <xf numFmtId="0" fontId="5" fillId="0" borderId="18" xfId="56" applyNumberFormat="1" applyFont="1" applyBorder="1" applyAlignment="1">
      <alignment horizontal="center" wrapText="1"/>
      <protection/>
    </xf>
    <xf numFmtId="2" fontId="5" fillId="0" borderId="12" xfId="56" applyNumberFormat="1" applyFont="1" applyBorder="1" applyAlignment="1">
      <alignment wrapText="1"/>
      <protection/>
    </xf>
    <xf numFmtId="1" fontId="5" fillId="0" borderId="0" xfId="0" applyNumberFormat="1" applyFont="1" applyAlignment="1">
      <alignment/>
    </xf>
    <xf numFmtId="2" fontId="5" fillId="0" borderId="13" xfId="0" applyNumberFormat="1" applyFont="1" applyBorder="1" applyAlignment="1">
      <alignment horizontal="center" wrapText="1"/>
    </xf>
    <xf numFmtId="2" fontId="5" fillId="0" borderId="0" xfId="0" applyNumberFormat="1" applyFont="1" applyFill="1" applyAlignment="1">
      <alignment/>
    </xf>
    <xf numFmtId="2" fontId="6" fillId="0" borderId="10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Alignment="1">
      <alignment textRotation="45"/>
    </xf>
    <xf numFmtId="0" fontId="7" fillId="0" borderId="1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7" fillId="0" borderId="15" xfId="0" applyFont="1" applyBorder="1" applyAlignment="1">
      <alignment vertical="center" wrapText="1"/>
    </xf>
    <xf numFmtId="0" fontId="6" fillId="0" borderId="14" xfId="0" applyNumberFormat="1" applyFont="1" applyBorder="1" applyAlignment="1">
      <alignment horizontal="center" wrapText="1"/>
    </xf>
    <xf numFmtId="0" fontId="5" fillId="0" borderId="16" xfId="43" applyNumberFormat="1" applyFont="1" applyBorder="1" applyAlignment="1">
      <alignment horizontal="center" wrapText="1"/>
    </xf>
    <xf numFmtId="0" fontId="5" fillId="0" borderId="12" xfId="43" applyNumberFormat="1" applyFont="1" applyBorder="1" applyAlignment="1">
      <alignment horizontal="center" wrapText="1"/>
    </xf>
    <xf numFmtId="2" fontId="5" fillId="0" borderId="16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0" xfId="0" applyNumberFormat="1" applyFont="1" applyBorder="1" applyAlignment="1">
      <alignment/>
    </xf>
    <xf numFmtId="0" fontId="5" fillId="0" borderId="21" xfId="0" applyNumberFormat="1" applyFont="1" applyBorder="1" applyAlignment="1">
      <alignment/>
    </xf>
    <xf numFmtId="0" fontId="6" fillId="0" borderId="22" xfId="0" applyNumberFormat="1" applyFont="1" applyBorder="1" applyAlignment="1">
      <alignment horizontal="center" textRotation="90" wrapText="1"/>
    </xf>
    <xf numFmtId="0" fontId="6" fillId="0" borderId="15" xfId="0" applyNumberFormat="1" applyFont="1" applyBorder="1" applyAlignment="1">
      <alignment horizontal="center" textRotation="90" wrapText="1"/>
    </xf>
    <xf numFmtId="0" fontId="6" fillId="0" borderId="13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 wrapText="1"/>
    </xf>
    <xf numFmtId="0" fontId="6" fillId="0" borderId="17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2" fontId="6" fillId="0" borderId="16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wrapText="1"/>
    </xf>
    <xf numFmtId="0" fontId="6" fillId="0" borderId="23" xfId="0" applyNumberFormat="1" applyFont="1" applyBorder="1" applyAlignment="1">
      <alignment horizontal="center" textRotation="90" wrapText="1"/>
    </xf>
    <xf numFmtId="0" fontId="6" fillId="0" borderId="18" xfId="0" applyNumberFormat="1" applyFont="1" applyBorder="1" applyAlignment="1">
      <alignment horizontal="center" textRotation="90" wrapText="1"/>
    </xf>
    <xf numFmtId="2" fontId="4" fillId="0" borderId="18" xfId="0" applyNumberFormat="1" applyFont="1" applyFill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1" fontId="3" fillId="0" borderId="12" xfId="0" applyNumberFormat="1" applyFont="1" applyFill="1" applyBorder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6" fillId="0" borderId="22" xfId="0" applyNumberFormat="1" applyFont="1" applyFill="1" applyBorder="1" applyAlignment="1">
      <alignment horizontal="center" textRotation="90" wrapText="1"/>
    </xf>
    <xf numFmtId="0" fontId="6" fillId="0" borderId="15" xfId="0" applyNumberFormat="1" applyFont="1" applyFill="1" applyBorder="1" applyAlignment="1">
      <alignment horizontal="center" textRotation="90" wrapText="1"/>
    </xf>
    <xf numFmtId="0" fontId="6" fillId="0" borderId="15" xfId="0" applyNumberFormat="1" applyFont="1" applyFill="1" applyBorder="1" applyAlignment="1">
      <alignment horizontal="center" wrapText="1"/>
    </xf>
    <xf numFmtId="0" fontId="4" fillId="0" borderId="23" xfId="0" applyNumberFormat="1" applyFont="1" applyFill="1" applyBorder="1" applyAlignment="1">
      <alignment horizontal="center" wrapText="1"/>
    </xf>
    <xf numFmtId="0" fontId="4" fillId="0" borderId="18" xfId="0" applyNumberFormat="1" applyFont="1" applyFill="1" applyBorder="1" applyAlignment="1">
      <alignment horizontal="center" wrapText="1"/>
    </xf>
    <xf numFmtId="0" fontId="4" fillId="0" borderId="19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0" fontId="6" fillId="0" borderId="17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wrapText="1"/>
    </xf>
    <xf numFmtId="0" fontId="5" fillId="0" borderId="15" xfId="56" applyNumberFormat="1" applyFont="1" applyFill="1" applyBorder="1" applyAlignment="1">
      <alignment horizontal="center" wrapText="1"/>
      <protection/>
    </xf>
    <xf numFmtId="2" fontId="5" fillId="0" borderId="13" xfId="56" applyNumberFormat="1" applyFont="1" applyFill="1" applyBorder="1" applyAlignment="1">
      <alignment wrapText="1"/>
      <protection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3" xfId="56" applyNumberFormat="1" applyFont="1" applyFill="1" applyBorder="1" applyAlignment="1">
      <alignment horizontal="center" wrapText="1"/>
      <protection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4" xfId="56" applyNumberFormat="1" applyFont="1" applyFill="1" applyBorder="1" applyAlignment="1">
      <alignment horizontal="center" wrapText="1"/>
      <protection/>
    </xf>
    <xf numFmtId="0" fontId="5" fillId="0" borderId="15" xfId="0" applyNumberFormat="1" applyFont="1" applyFill="1" applyBorder="1" applyAlignment="1">
      <alignment horizontal="center" wrapText="1"/>
    </xf>
    <xf numFmtId="2" fontId="5" fillId="0" borderId="13" xfId="0" applyNumberFormat="1" applyFont="1" applyFill="1" applyBorder="1" applyAlignment="1">
      <alignment wrapText="1"/>
    </xf>
    <xf numFmtId="0" fontId="5" fillId="0" borderId="13" xfId="0" applyNumberFormat="1" applyFont="1" applyFill="1" applyBorder="1" applyAlignment="1">
      <alignment horizontal="center" wrapText="1"/>
    </xf>
    <xf numFmtId="0" fontId="5" fillId="0" borderId="14" xfId="0" applyNumberFormat="1" applyFont="1" applyFill="1" applyBorder="1" applyAlignment="1">
      <alignment horizontal="center" wrapText="1"/>
    </xf>
    <xf numFmtId="0" fontId="5" fillId="0" borderId="18" xfId="0" applyNumberFormat="1" applyFont="1" applyFill="1" applyBorder="1" applyAlignment="1">
      <alignment horizontal="center" wrapText="1"/>
    </xf>
    <xf numFmtId="2" fontId="5" fillId="0" borderId="12" xfId="0" applyNumberFormat="1" applyFont="1" applyFill="1" applyBorder="1" applyAlignment="1">
      <alignment wrapText="1"/>
    </xf>
    <xf numFmtId="2" fontId="3" fillId="0" borderId="15" xfId="0" applyNumberFormat="1" applyFont="1" applyFill="1" applyBorder="1" applyAlignment="1">
      <alignment wrapText="1"/>
    </xf>
    <xf numFmtId="0" fontId="5" fillId="0" borderId="16" xfId="0" applyNumberFormat="1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wrapText="1"/>
    </xf>
    <xf numFmtId="0" fontId="5" fillId="0" borderId="17" xfId="0" applyNumberFormat="1" applyFont="1" applyFill="1" applyBorder="1" applyAlignment="1">
      <alignment horizontal="center" wrapText="1"/>
    </xf>
    <xf numFmtId="2" fontId="5" fillId="0" borderId="15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0" fontId="5" fillId="0" borderId="15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wrapText="1"/>
    </xf>
    <xf numFmtId="2" fontId="5" fillId="0" borderId="13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 wrapText="1"/>
    </xf>
    <xf numFmtId="2" fontId="5" fillId="0" borderId="15" xfId="56" applyNumberFormat="1" applyFont="1" applyFill="1" applyBorder="1" applyAlignment="1">
      <alignment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0" fontId="5" fillId="0" borderId="17" xfId="56" applyNumberFormat="1" applyFont="1" applyFill="1" applyBorder="1" applyAlignment="1">
      <alignment horizontal="center" wrapText="1"/>
      <protection/>
    </xf>
    <xf numFmtId="0" fontId="5" fillId="0" borderId="16" xfId="56" applyNumberFormat="1" applyFont="1" applyFill="1" applyBorder="1" applyAlignment="1">
      <alignment horizontal="center" wrapText="1"/>
      <protection/>
    </xf>
    <xf numFmtId="0" fontId="3" fillId="0" borderId="10" xfId="56" applyNumberFormat="1" applyFont="1" applyFill="1" applyBorder="1" applyAlignment="1">
      <alignment horizontal="center" wrapText="1"/>
      <protection/>
    </xf>
    <xf numFmtId="0" fontId="3" fillId="0" borderId="10" xfId="0" applyNumberFormat="1" applyFont="1" applyFill="1" applyBorder="1" applyAlignment="1">
      <alignment horizontal="center"/>
    </xf>
    <xf numFmtId="0" fontId="3" fillId="0" borderId="15" xfId="56" applyNumberFormat="1" applyFont="1" applyFill="1" applyBorder="1" applyAlignment="1">
      <alignment horizontal="center" wrapText="1"/>
      <protection/>
    </xf>
    <xf numFmtId="2" fontId="3" fillId="0" borderId="15" xfId="56" applyNumberFormat="1" applyFont="1" applyFill="1" applyBorder="1" applyAlignment="1">
      <alignment wrapText="1"/>
      <protection/>
    </xf>
    <xf numFmtId="0" fontId="5" fillId="0" borderId="10" xfId="43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wrapText="1"/>
    </xf>
    <xf numFmtId="2" fontId="5" fillId="0" borderId="12" xfId="56" applyNumberFormat="1" applyFont="1" applyFill="1" applyBorder="1" applyAlignment="1">
      <alignment wrapText="1"/>
      <protection/>
    </xf>
    <xf numFmtId="2" fontId="3" fillId="0" borderId="10" xfId="0" applyNumberFormat="1" applyFont="1" applyFill="1" applyBorder="1" applyAlignment="1">
      <alignment horizontal="center" wrapText="1"/>
    </xf>
    <xf numFmtId="1" fontId="5" fillId="0" borderId="0" xfId="0" applyNumberFormat="1" applyFont="1" applyFill="1" applyAlignment="1">
      <alignment/>
    </xf>
    <xf numFmtId="2" fontId="5" fillId="0" borderId="13" xfId="0" applyNumberFormat="1" applyFont="1" applyFill="1" applyBorder="1" applyAlignment="1">
      <alignment horizontal="center" wrapText="1"/>
    </xf>
    <xf numFmtId="2" fontId="5" fillId="0" borderId="14" xfId="0" applyNumberFormat="1" applyFont="1" applyFill="1" applyBorder="1" applyAlignment="1">
      <alignment horizontal="center" wrapText="1"/>
    </xf>
    <xf numFmtId="2" fontId="5" fillId="0" borderId="15" xfId="0" applyNumberFormat="1" applyFont="1" applyFill="1" applyBorder="1" applyAlignment="1">
      <alignment horizontal="center" wrapText="1"/>
    </xf>
    <xf numFmtId="0" fontId="5" fillId="0" borderId="18" xfId="56" applyNumberFormat="1" applyFont="1" applyFill="1" applyBorder="1" applyAlignment="1">
      <alignment horizontal="center" wrapText="1"/>
      <protection/>
    </xf>
    <xf numFmtId="2" fontId="6" fillId="0" borderId="1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Alignment="1">
      <alignment textRotation="45"/>
    </xf>
    <xf numFmtId="0" fontId="4" fillId="0" borderId="16" xfId="0" applyNumberFormat="1" applyFont="1" applyFill="1" applyBorder="1" applyAlignment="1">
      <alignment horizontal="center" wrapText="1"/>
    </xf>
    <xf numFmtId="2" fontId="4" fillId="0" borderId="16" xfId="0" applyNumberFormat="1" applyFont="1" applyFill="1" applyBorder="1" applyAlignment="1">
      <alignment horizontal="center" wrapText="1"/>
    </xf>
    <xf numFmtId="2" fontId="4" fillId="0" borderId="17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6" xfId="0" applyNumberFormat="1" applyFont="1" applyFill="1" applyBorder="1" applyAlignment="1">
      <alignment wrapText="1"/>
    </xf>
    <xf numFmtId="2" fontId="4" fillId="0" borderId="17" xfId="0" applyNumberFormat="1" applyFont="1" applyFill="1" applyBorder="1" applyAlignment="1">
      <alignment wrapText="1"/>
    </xf>
    <xf numFmtId="2" fontId="4" fillId="0" borderId="12" xfId="0" applyNumberFormat="1" applyFont="1" applyFill="1" applyBorder="1" applyAlignment="1">
      <alignment wrapText="1"/>
    </xf>
    <xf numFmtId="1" fontId="3" fillId="0" borderId="10" xfId="56" applyNumberFormat="1" applyFont="1" applyFill="1" applyBorder="1" applyAlignment="1">
      <alignment horizontal="center" wrapText="1"/>
      <protection/>
    </xf>
    <xf numFmtId="2" fontId="3" fillId="0" borderId="13" xfId="56" applyNumberFormat="1" applyFont="1" applyFill="1" applyBorder="1" applyAlignment="1">
      <alignment horizontal="center" wrapText="1"/>
      <protection/>
    </xf>
    <xf numFmtId="2" fontId="3" fillId="0" borderId="12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wrapText="1"/>
    </xf>
    <xf numFmtId="49" fontId="3" fillId="0" borderId="15" xfId="0" applyNumberFormat="1" applyFont="1" applyFill="1" applyBorder="1" applyAlignment="1">
      <alignment horizontal="center" wrapText="1"/>
    </xf>
    <xf numFmtId="2" fontId="3" fillId="0" borderId="13" xfId="56" applyNumberFormat="1" applyFont="1" applyFill="1" applyBorder="1" applyAlignment="1">
      <alignment wrapText="1"/>
      <protection/>
    </xf>
    <xf numFmtId="49" fontId="3" fillId="0" borderId="15" xfId="56" applyNumberFormat="1" applyFont="1" applyFill="1" applyBorder="1" applyAlignment="1">
      <alignment horizontal="center" wrapText="1"/>
      <protection/>
    </xf>
    <xf numFmtId="1" fontId="3" fillId="0" borderId="13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left" wrapText="1"/>
    </xf>
    <xf numFmtId="2" fontId="4" fillId="0" borderId="15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 horizontal="left" wrapText="1"/>
    </xf>
    <xf numFmtId="2" fontId="3" fillId="0" borderId="13" xfId="64" applyNumberFormat="1" applyFont="1" applyFill="1" applyBorder="1" applyAlignment="1">
      <alignment horizontal="center" wrapText="1"/>
    </xf>
    <xf numFmtId="2" fontId="3" fillId="0" borderId="15" xfId="0" applyNumberFormat="1" applyFont="1" applyFill="1" applyBorder="1" applyAlignment="1">
      <alignment horizontal="left" wrapText="1"/>
    </xf>
    <xf numFmtId="49" fontId="3" fillId="0" borderId="13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 wrapText="1"/>
    </xf>
    <xf numFmtId="49" fontId="3" fillId="0" borderId="13" xfId="56" applyNumberFormat="1" applyFont="1" applyFill="1" applyBorder="1" applyAlignment="1">
      <alignment horizontal="center" wrapText="1"/>
      <protection/>
    </xf>
    <xf numFmtId="2" fontId="3" fillId="0" borderId="12" xfId="56" applyNumberFormat="1" applyFont="1" applyFill="1" applyBorder="1" applyAlignment="1">
      <alignment horizontal="center" wrapText="1"/>
      <protection/>
    </xf>
    <xf numFmtId="49" fontId="3" fillId="0" borderId="12" xfId="56" applyNumberFormat="1" applyFont="1" applyFill="1" applyBorder="1" applyAlignment="1">
      <alignment horizontal="center" wrapText="1"/>
      <protection/>
    </xf>
    <xf numFmtId="2" fontId="3" fillId="0" borderId="13" xfId="0" applyNumberFormat="1" applyFont="1" applyFill="1" applyBorder="1" applyAlignment="1">
      <alignment horizontal="left" wrapText="1"/>
    </xf>
    <xf numFmtId="1" fontId="3" fillId="0" borderId="13" xfId="56" applyNumberFormat="1" applyFont="1" applyFill="1" applyBorder="1" applyAlignment="1">
      <alignment horizontal="center" wrapText="1"/>
      <protection/>
    </xf>
    <xf numFmtId="2" fontId="3" fillId="0" borderId="13" xfId="66" applyNumberFormat="1" applyFont="1" applyFill="1" applyBorder="1" applyAlignment="1">
      <alignment horizontal="center" wrapText="1"/>
    </xf>
    <xf numFmtId="49" fontId="3" fillId="0" borderId="10" xfId="56" applyNumberFormat="1" applyFont="1" applyFill="1" applyBorder="1" applyAlignment="1">
      <alignment horizontal="center" wrapText="1"/>
      <protection/>
    </xf>
    <xf numFmtId="2" fontId="4" fillId="0" borderId="10" xfId="0" applyNumberFormat="1" applyFont="1" applyFill="1" applyBorder="1" applyAlignment="1">
      <alignment wrapText="1"/>
    </xf>
    <xf numFmtId="2" fontId="3" fillId="0" borderId="21" xfId="0" applyNumberFormat="1" applyFont="1" applyFill="1" applyBorder="1" applyAlignment="1">
      <alignment/>
    </xf>
    <xf numFmtId="1" fontId="3" fillId="0" borderId="21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4" fillId="0" borderId="20" xfId="0" applyNumberFormat="1" applyFont="1" applyFill="1" applyBorder="1" applyAlignment="1">
      <alignment wrapText="1"/>
    </xf>
    <xf numFmtId="49" fontId="3" fillId="0" borderId="22" xfId="0" applyNumberFormat="1" applyFont="1" applyFill="1" applyBorder="1" applyAlignment="1">
      <alignment horizontal="center" wrapText="1"/>
    </xf>
    <xf numFmtId="2" fontId="3" fillId="0" borderId="21" xfId="0" applyNumberFormat="1" applyFont="1" applyFill="1" applyBorder="1" applyAlignment="1">
      <alignment horizontal="center" wrapText="1"/>
    </xf>
    <xf numFmtId="0" fontId="3" fillId="0" borderId="20" xfId="0" applyNumberFormat="1" applyFont="1" applyFill="1" applyBorder="1" applyAlignment="1">
      <alignment horizontal="center" wrapText="1"/>
    </xf>
    <xf numFmtId="2" fontId="4" fillId="0" borderId="18" xfId="0" applyNumberFormat="1" applyFont="1" applyFill="1" applyBorder="1" applyAlignment="1">
      <alignment wrapText="1"/>
    </xf>
    <xf numFmtId="0" fontId="3" fillId="0" borderId="18" xfId="0" applyNumberFormat="1" applyFont="1" applyFill="1" applyBorder="1" applyAlignment="1">
      <alignment horizontal="center" wrapText="1"/>
    </xf>
    <xf numFmtId="0" fontId="3" fillId="0" borderId="16" xfId="0" applyNumberFormat="1" applyFont="1" applyFill="1" applyBorder="1" applyAlignment="1">
      <alignment horizontal="center" wrapText="1"/>
    </xf>
    <xf numFmtId="0" fontId="4" fillId="0" borderId="16" xfId="0" applyNumberFormat="1" applyFont="1" applyFill="1" applyBorder="1" applyAlignment="1">
      <alignment wrapText="1"/>
    </xf>
    <xf numFmtId="0" fontId="3" fillId="0" borderId="16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0" fontId="3" fillId="0" borderId="18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 wrapText="1"/>
    </xf>
    <xf numFmtId="0" fontId="3" fillId="0" borderId="19" xfId="0" applyNumberFormat="1" applyFont="1" applyFill="1" applyBorder="1" applyAlignment="1">
      <alignment horizontal="center" wrapText="1"/>
    </xf>
    <xf numFmtId="2" fontId="3" fillId="0" borderId="17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 textRotation="45"/>
    </xf>
    <xf numFmtId="2" fontId="3" fillId="0" borderId="19" xfId="0" applyNumberFormat="1" applyFont="1" applyFill="1" applyBorder="1" applyAlignment="1">
      <alignment/>
    </xf>
    <xf numFmtId="0" fontId="3" fillId="0" borderId="21" xfId="0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left" wrapText="1"/>
    </xf>
    <xf numFmtId="2" fontId="3" fillId="0" borderId="10" xfId="56" applyNumberFormat="1" applyFont="1" applyFill="1" applyBorder="1" applyAlignment="1">
      <alignment wrapText="1"/>
      <protection/>
    </xf>
    <xf numFmtId="49" fontId="3" fillId="0" borderId="25" xfId="0" applyNumberFormat="1" applyFont="1" applyFill="1" applyBorder="1" applyAlignment="1">
      <alignment horizontal="center" wrapText="1"/>
    </xf>
    <xf numFmtId="2" fontId="3" fillId="0" borderId="17" xfId="0" applyNumberFormat="1" applyFont="1" applyFill="1" applyBorder="1" applyAlignment="1">
      <alignment horizontal="center" wrapText="1"/>
    </xf>
    <xf numFmtId="2" fontId="3" fillId="0" borderId="2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wrapText="1"/>
    </xf>
    <xf numFmtId="2" fontId="6" fillId="0" borderId="16" xfId="0" applyNumberFormat="1" applyFont="1" applyFill="1" applyBorder="1" applyAlignment="1">
      <alignment horizontal="left" wrapText="1"/>
    </xf>
    <xf numFmtId="2" fontId="6" fillId="0" borderId="12" xfId="0" applyNumberFormat="1" applyFont="1" applyFill="1" applyBorder="1" applyAlignment="1">
      <alignment horizontal="left" wrapText="1"/>
    </xf>
    <xf numFmtId="0" fontId="6" fillId="0" borderId="22" xfId="0" applyNumberFormat="1" applyFont="1" applyFill="1" applyBorder="1" applyAlignment="1">
      <alignment horizontal="center" textRotation="90" wrapText="1"/>
    </xf>
    <xf numFmtId="0" fontId="6" fillId="0" borderId="15" xfId="0" applyNumberFormat="1" applyFont="1" applyFill="1" applyBorder="1" applyAlignment="1">
      <alignment horizontal="center" textRotation="90" wrapText="1"/>
    </xf>
    <xf numFmtId="0" fontId="6" fillId="0" borderId="23" xfId="0" applyNumberFormat="1" applyFont="1" applyFill="1" applyBorder="1" applyAlignment="1">
      <alignment horizontal="center" wrapText="1"/>
    </xf>
    <xf numFmtId="0" fontId="6" fillId="0" borderId="25" xfId="0" applyNumberFormat="1" applyFont="1" applyFill="1" applyBorder="1" applyAlignment="1">
      <alignment horizontal="center" wrapText="1"/>
    </xf>
    <xf numFmtId="0" fontId="6" fillId="0" borderId="18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 wrapText="1"/>
    </xf>
    <xf numFmtId="0" fontId="6" fillId="0" borderId="17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 wrapText="1"/>
    </xf>
    <xf numFmtId="2" fontId="6" fillId="0" borderId="17" xfId="0" applyNumberFormat="1" applyFont="1" applyFill="1" applyBorder="1" applyAlignment="1">
      <alignment horizontal="center" wrapText="1"/>
    </xf>
    <xf numFmtId="2" fontId="6" fillId="0" borderId="12" xfId="0" applyNumberFormat="1" applyFont="1" applyFill="1" applyBorder="1" applyAlignment="1">
      <alignment horizontal="center" wrapText="1"/>
    </xf>
    <xf numFmtId="2" fontId="6" fillId="0" borderId="22" xfId="0" applyNumberFormat="1" applyFont="1" applyFill="1" applyBorder="1" applyAlignment="1">
      <alignment horizontal="center" wrapText="1"/>
    </xf>
    <xf numFmtId="2" fontId="6" fillId="0" borderId="15" xfId="0" applyNumberFormat="1" applyFont="1" applyFill="1" applyBorder="1" applyAlignment="1">
      <alignment horizontal="center" wrapText="1"/>
    </xf>
    <xf numFmtId="0" fontId="6" fillId="0" borderId="22" xfId="0" applyNumberFormat="1" applyFont="1" applyFill="1" applyBorder="1" applyAlignment="1">
      <alignment horizontal="center" wrapText="1"/>
    </xf>
    <xf numFmtId="0" fontId="6" fillId="0" borderId="15" xfId="0" applyNumberFormat="1" applyFont="1" applyFill="1" applyBorder="1" applyAlignment="1">
      <alignment horizontal="center" wrapText="1"/>
    </xf>
    <xf numFmtId="0" fontId="6" fillId="0" borderId="14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wrapText="1"/>
    </xf>
    <xf numFmtId="2" fontId="4" fillId="0" borderId="17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22" xfId="0" applyNumberFormat="1" applyFont="1" applyFill="1" applyBorder="1" applyAlignment="1">
      <alignment horizontal="center" wrapText="1"/>
    </xf>
    <xf numFmtId="2" fontId="4" fillId="0" borderId="15" xfId="0" applyNumberFormat="1" applyFont="1" applyFill="1" applyBorder="1" applyAlignment="1">
      <alignment horizontal="center" wrapText="1"/>
    </xf>
    <xf numFmtId="0" fontId="4" fillId="0" borderId="22" xfId="0" applyNumberFormat="1" applyFont="1" applyFill="1" applyBorder="1" applyAlignment="1">
      <alignment horizontal="center" wrapText="1"/>
    </xf>
    <xf numFmtId="0" fontId="4" fillId="0" borderId="26" xfId="0" applyNumberFormat="1" applyFont="1" applyFill="1" applyBorder="1" applyAlignment="1">
      <alignment horizontal="center" wrapText="1"/>
    </xf>
    <xf numFmtId="0" fontId="4" fillId="0" borderId="16" xfId="0" applyNumberFormat="1" applyFont="1" applyFill="1" applyBorder="1" applyAlignment="1">
      <alignment horizontal="center" wrapText="1"/>
    </xf>
    <xf numFmtId="0" fontId="4" fillId="0" borderId="17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  <xf numFmtId="2" fontId="3" fillId="0" borderId="16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 wrapText="1"/>
    </xf>
    <xf numFmtId="49" fontId="4" fillId="0" borderId="22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23" xfId="0" applyNumberFormat="1" applyFont="1" applyFill="1" applyBorder="1" applyAlignment="1">
      <alignment horizontal="center" wrapText="1"/>
    </xf>
    <xf numFmtId="0" fontId="4" fillId="0" borderId="18" xfId="0" applyNumberFormat="1" applyFont="1" applyFill="1" applyBorder="1" applyAlignment="1">
      <alignment horizontal="center" wrapText="1"/>
    </xf>
    <xf numFmtId="0" fontId="4" fillId="0" borderId="19" xfId="0" applyNumberFormat="1" applyFont="1" applyFill="1" applyBorder="1" applyAlignment="1">
      <alignment horizontal="center" wrapText="1"/>
    </xf>
    <xf numFmtId="0" fontId="4" fillId="0" borderId="15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 wrapText="1"/>
    </xf>
    <xf numFmtId="2" fontId="4" fillId="0" borderId="18" xfId="0" applyNumberFormat="1" applyFont="1" applyFill="1" applyBorder="1" applyAlignment="1">
      <alignment horizontal="center" wrapText="1"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20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 wrapText="1"/>
    </xf>
    <xf numFmtId="2" fontId="4" fillId="0" borderId="23" xfId="0" applyNumberFormat="1" applyFont="1" applyFill="1" applyBorder="1" applyAlignment="1">
      <alignment horizontal="left" wrapText="1"/>
    </xf>
    <xf numFmtId="2" fontId="4" fillId="0" borderId="27" xfId="0" applyNumberFormat="1" applyFont="1" applyFill="1" applyBorder="1" applyAlignment="1">
      <alignment horizontal="left" wrapText="1"/>
    </xf>
    <xf numFmtId="2" fontId="4" fillId="0" borderId="25" xfId="0" applyNumberFormat="1" applyFont="1" applyFill="1" applyBorder="1" applyAlignment="1">
      <alignment horizontal="left" wrapText="1"/>
    </xf>
    <xf numFmtId="0" fontId="6" fillId="0" borderId="22" xfId="0" applyNumberFormat="1" applyFont="1" applyBorder="1" applyAlignment="1">
      <alignment horizontal="center" textRotation="90" wrapText="1"/>
    </xf>
    <xf numFmtId="0" fontId="6" fillId="0" borderId="15" xfId="0" applyNumberFormat="1" applyFont="1" applyBorder="1" applyAlignment="1">
      <alignment horizontal="center" textRotation="90" wrapText="1"/>
    </xf>
    <xf numFmtId="0" fontId="6" fillId="0" borderId="25" xfId="0" applyNumberFormat="1" applyFont="1" applyBorder="1" applyAlignment="1">
      <alignment horizontal="center" textRotation="90" wrapText="1"/>
    </xf>
    <xf numFmtId="0" fontId="6" fillId="0" borderId="13" xfId="0" applyNumberFormat="1" applyFont="1" applyBorder="1" applyAlignment="1">
      <alignment horizontal="center" textRotation="90" wrapText="1"/>
    </xf>
    <xf numFmtId="2" fontId="6" fillId="0" borderId="16" xfId="0" applyNumberFormat="1" applyFont="1" applyBorder="1" applyAlignment="1">
      <alignment horizontal="center" wrapText="1"/>
    </xf>
    <xf numFmtId="2" fontId="6" fillId="0" borderId="17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wrapText="1"/>
    </xf>
    <xf numFmtId="0" fontId="6" fillId="0" borderId="23" xfId="0" applyNumberFormat="1" applyFont="1" applyBorder="1" applyAlignment="1">
      <alignment horizontal="center" textRotation="90" wrapText="1"/>
    </xf>
    <xf numFmtId="0" fontId="6" fillId="0" borderId="18" xfId="0" applyNumberFormat="1" applyFont="1" applyBorder="1" applyAlignment="1">
      <alignment horizontal="center" textRotation="90" wrapText="1"/>
    </xf>
    <xf numFmtId="0" fontId="6" fillId="0" borderId="16" xfId="0" applyNumberFormat="1" applyFont="1" applyBorder="1" applyAlignment="1">
      <alignment horizontal="center" wrapText="1"/>
    </xf>
    <xf numFmtId="0" fontId="6" fillId="0" borderId="17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0" fontId="6" fillId="32" borderId="22" xfId="0" applyNumberFormat="1" applyFont="1" applyFill="1" applyBorder="1" applyAlignment="1">
      <alignment horizontal="center" textRotation="90" wrapText="1"/>
    </xf>
    <xf numFmtId="0" fontId="6" fillId="32" borderId="15" xfId="0" applyNumberFormat="1" applyFont="1" applyFill="1" applyBorder="1" applyAlignment="1">
      <alignment horizontal="center" textRotation="90" wrapText="1"/>
    </xf>
    <xf numFmtId="2" fontId="6" fillId="0" borderId="22" xfId="0" applyNumberFormat="1" applyFont="1" applyBorder="1" applyAlignment="1">
      <alignment horizontal="center" wrapText="1"/>
    </xf>
    <xf numFmtId="2" fontId="6" fillId="0" borderId="15" xfId="0" applyNumberFormat="1" applyFont="1" applyBorder="1" applyAlignment="1">
      <alignment horizontal="center" wrapText="1"/>
    </xf>
    <xf numFmtId="2" fontId="6" fillId="0" borderId="16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left" wrapText="1"/>
    </xf>
    <xf numFmtId="0" fontId="6" fillId="0" borderId="22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wrapText="1"/>
    </xf>
    <xf numFmtId="0" fontId="6" fillId="0" borderId="23" xfId="0" applyNumberFormat="1" applyFont="1" applyBorder="1" applyAlignment="1">
      <alignment horizontal="center" wrapText="1"/>
    </xf>
    <xf numFmtId="0" fontId="6" fillId="0" borderId="25" xfId="0" applyNumberFormat="1" applyFont="1" applyBorder="1" applyAlignment="1">
      <alignment horizontal="center" wrapText="1"/>
    </xf>
    <xf numFmtId="0" fontId="6" fillId="0" borderId="18" xfId="0" applyNumberFormat="1" applyFont="1" applyBorder="1" applyAlignment="1">
      <alignment horizontal="center" wrapText="1"/>
    </xf>
    <xf numFmtId="0" fontId="6" fillId="0" borderId="13" xfId="0" applyNumberFormat="1" applyFont="1" applyBorder="1" applyAlignment="1">
      <alignment horizontal="center" wrapText="1"/>
    </xf>
    <xf numFmtId="0" fontId="6" fillId="0" borderId="1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4" fillId="0" borderId="25" xfId="0" applyNumberFormat="1" applyFont="1" applyFill="1" applyBorder="1" applyAlignment="1">
      <alignment horizontal="center" wrapText="1"/>
    </xf>
    <xf numFmtId="2" fontId="4" fillId="0" borderId="23" xfId="0" applyNumberFormat="1" applyFont="1" applyFill="1" applyBorder="1" applyAlignment="1">
      <alignment horizontal="center" wrapText="1"/>
    </xf>
    <xf numFmtId="2" fontId="4" fillId="0" borderId="25" xfId="0" applyNumberFormat="1" applyFont="1" applyFill="1" applyBorder="1" applyAlignment="1">
      <alignment horizontal="center" wrapText="1"/>
    </xf>
    <xf numFmtId="2" fontId="3" fillId="0" borderId="23" xfId="0" applyNumberFormat="1" applyFont="1" applyFill="1" applyBorder="1" applyAlignment="1">
      <alignment horizontal="center" wrapText="1"/>
    </xf>
    <xf numFmtId="2" fontId="3" fillId="0" borderId="25" xfId="0" applyNumberFormat="1" applyFont="1" applyFill="1" applyBorder="1" applyAlignment="1">
      <alignment horizontal="center" wrapText="1"/>
    </xf>
    <xf numFmtId="2" fontId="4" fillId="0" borderId="27" xfId="0" applyNumberFormat="1" applyFont="1" applyFill="1" applyBorder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Денежный 3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Финансовый 3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82"/>
  <sheetViews>
    <sheetView view="pageBreakPreview" zoomScale="25" zoomScaleSheetLayoutView="25" zoomScalePageLayoutView="0" workbookViewId="0" topLeftCell="A659">
      <selection activeCell="T666" sqref="T666"/>
    </sheetView>
  </sheetViews>
  <sheetFormatPr defaultColWidth="9.140625" defaultRowHeight="12.75"/>
  <cols>
    <col min="1" max="1" width="35.28125" style="144" customWidth="1"/>
    <col min="2" max="2" width="99.7109375" style="37" customWidth="1"/>
    <col min="3" max="3" width="38.28125" style="144" customWidth="1"/>
    <col min="4" max="4" width="39.7109375" style="144" customWidth="1"/>
    <col min="5" max="5" width="26.8515625" style="144" customWidth="1"/>
    <col min="6" max="6" width="33.7109375" style="144" customWidth="1"/>
    <col min="7" max="7" width="24.57421875" style="144" customWidth="1"/>
    <col min="8" max="8" width="30.8515625" style="144" customWidth="1"/>
    <col min="9" max="9" width="28.57421875" style="144" customWidth="1"/>
    <col min="10" max="10" width="25.7109375" style="144" customWidth="1"/>
    <col min="11" max="11" width="33.140625" style="144" customWidth="1"/>
    <col min="12" max="12" width="25.421875" style="144" customWidth="1"/>
    <col min="13" max="13" width="24.28125" style="144" customWidth="1"/>
    <col min="14" max="14" width="29.8515625" style="144" customWidth="1"/>
    <col min="15" max="15" width="24.28125" style="144" customWidth="1"/>
    <col min="16" max="16" width="25.140625" style="144" customWidth="1"/>
    <col min="17" max="17" width="24.421875" style="144" customWidth="1"/>
    <col min="18" max="18" width="25.28125" style="144" customWidth="1"/>
    <col min="19" max="19" width="26.28125" style="144" customWidth="1"/>
    <col min="20" max="20" width="31.57421875" style="144" customWidth="1"/>
    <col min="21" max="21" width="27.140625" style="144" customWidth="1"/>
    <col min="22" max="22" width="31.7109375" style="144" customWidth="1"/>
    <col min="23" max="23" width="26.140625" style="144" customWidth="1"/>
    <col min="24" max="24" width="26.57421875" style="144" customWidth="1"/>
    <col min="25" max="25" width="25.57421875" style="144" customWidth="1"/>
    <col min="26" max="26" width="32.00390625" style="144" customWidth="1"/>
    <col min="27" max="27" width="25.00390625" style="144" customWidth="1"/>
    <col min="28" max="28" width="36.140625" style="144" customWidth="1"/>
    <col min="29" max="29" width="36.421875" style="144" customWidth="1"/>
    <col min="30" max="30" width="24.7109375" style="144" customWidth="1"/>
    <col min="31" max="31" width="13.7109375" style="37" bestFit="1" customWidth="1"/>
    <col min="32" max="32" width="9.140625" style="37" customWidth="1"/>
    <col min="33" max="33" width="10.8515625" style="37" bestFit="1" customWidth="1"/>
    <col min="34" max="16384" width="9.140625" style="37" customWidth="1"/>
  </cols>
  <sheetData>
    <row r="1" spans="1:30" ht="50.25" hidden="1">
      <c r="A1" s="230" t="s">
        <v>89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</row>
    <row r="2" spans="1:30" ht="50.25">
      <c r="A2" s="230" t="s">
        <v>89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</row>
    <row r="3" spans="1:30" ht="48.75" customHeight="1" thickBot="1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</row>
    <row r="4" spans="1:30" ht="48.75" customHeight="1" thickBot="1">
      <c r="A4" s="231" t="s">
        <v>81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3"/>
    </row>
    <row r="5" spans="1:30" ht="51" thickBot="1">
      <c r="A5" s="231" t="s">
        <v>0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3"/>
    </row>
    <row r="6" spans="1:30" ht="50.25" customHeight="1">
      <c r="A6" s="236" t="s">
        <v>130</v>
      </c>
      <c r="B6" s="234" t="s">
        <v>24</v>
      </c>
      <c r="C6" s="221" t="s">
        <v>63</v>
      </c>
      <c r="D6" s="221" t="s">
        <v>64</v>
      </c>
      <c r="E6" s="221" t="s">
        <v>65</v>
      </c>
      <c r="F6" s="221" t="s">
        <v>66</v>
      </c>
      <c r="G6" s="221" t="s">
        <v>60</v>
      </c>
      <c r="H6" s="221" t="s">
        <v>67</v>
      </c>
      <c r="I6" s="221" t="s">
        <v>114</v>
      </c>
      <c r="J6" s="221" t="s">
        <v>108</v>
      </c>
      <c r="K6" s="89"/>
      <c r="L6" s="221" t="s">
        <v>120</v>
      </c>
      <c r="M6" s="221" t="s">
        <v>69</v>
      </c>
      <c r="N6" s="221" t="s">
        <v>48</v>
      </c>
      <c r="O6" s="221" t="s">
        <v>49</v>
      </c>
      <c r="P6" s="221" t="s">
        <v>70</v>
      </c>
      <c r="Q6" s="221" t="s">
        <v>50</v>
      </c>
      <c r="R6" s="221" t="s">
        <v>71</v>
      </c>
      <c r="S6" s="221" t="s">
        <v>208</v>
      </c>
      <c r="T6" s="221" t="s">
        <v>74</v>
      </c>
      <c r="U6" s="221" t="s">
        <v>111</v>
      </c>
      <c r="V6" s="221" t="s">
        <v>116</v>
      </c>
      <c r="W6" s="221" t="s">
        <v>117</v>
      </c>
      <c r="X6" s="221" t="s">
        <v>51</v>
      </c>
      <c r="Y6" s="221" t="s">
        <v>52</v>
      </c>
      <c r="Z6" s="221" t="s">
        <v>54</v>
      </c>
      <c r="AA6" s="89"/>
      <c r="AB6" s="221" t="s">
        <v>72</v>
      </c>
      <c r="AC6" s="221" t="s">
        <v>53</v>
      </c>
      <c r="AD6" s="221" t="s">
        <v>73</v>
      </c>
    </row>
    <row r="7" spans="1:30" ht="381.75" customHeight="1" thickBot="1">
      <c r="A7" s="237"/>
      <c r="B7" s="235"/>
      <c r="C7" s="222"/>
      <c r="D7" s="222"/>
      <c r="E7" s="222"/>
      <c r="F7" s="222"/>
      <c r="G7" s="222"/>
      <c r="H7" s="222"/>
      <c r="I7" s="222"/>
      <c r="J7" s="222"/>
      <c r="K7" s="90" t="s">
        <v>68</v>
      </c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90" t="s">
        <v>184</v>
      </c>
      <c r="AB7" s="222"/>
      <c r="AC7" s="222"/>
      <c r="AD7" s="222"/>
    </row>
    <row r="8" spans="1:30" ht="51" thickBot="1">
      <c r="A8" s="91">
        <v>1</v>
      </c>
      <c r="B8" s="96">
        <v>2</v>
      </c>
      <c r="C8" s="97" t="s">
        <v>61</v>
      </c>
      <c r="D8" s="98">
        <v>4</v>
      </c>
      <c r="E8" s="97">
        <v>5</v>
      </c>
      <c r="F8" s="97"/>
      <c r="G8" s="97">
        <v>7</v>
      </c>
      <c r="H8" s="97">
        <v>8</v>
      </c>
      <c r="I8" s="97" t="s">
        <v>62</v>
      </c>
      <c r="J8" s="98">
        <v>10</v>
      </c>
      <c r="K8" s="97">
        <v>11</v>
      </c>
      <c r="L8" s="97">
        <v>12</v>
      </c>
      <c r="M8" s="97">
        <v>13</v>
      </c>
      <c r="N8" s="97">
        <v>14</v>
      </c>
      <c r="O8" s="97">
        <v>15</v>
      </c>
      <c r="P8" s="99">
        <v>16</v>
      </c>
      <c r="Q8" s="97">
        <v>17</v>
      </c>
      <c r="R8" s="99">
        <v>18</v>
      </c>
      <c r="S8" s="97">
        <v>19</v>
      </c>
      <c r="T8" s="99">
        <v>20</v>
      </c>
      <c r="U8" s="97">
        <v>21</v>
      </c>
      <c r="V8" s="97">
        <v>22</v>
      </c>
      <c r="W8" s="99">
        <v>23</v>
      </c>
      <c r="X8" s="97">
        <v>24</v>
      </c>
      <c r="Y8" s="97">
        <v>25</v>
      </c>
      <c r="Z8" s="97">
        <v>26</v>
      </c>
      <c r="AA8" s="99">
        <v>27</v>
      </c>
      <c r="AB8" s="97">
        <v>28</v>
      </c>
      <c r="AC8" s="97">
        <v>29</v>
      </c>
      <c r="AD8" s="100">
        <v>30</v>
      </c>
    </row>
    <row r="9" spans="1:30" ht="51" thickBot="1">
      <c r="A9" s="231" t="s">
        <v>6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3"/>
    </row>
    <row r="10" spans="1:30" ht="101.25" thickBot="1">
      <c r="A10" s="101">
        <v>1</v>
      </c>
      <c r="B10" s="102" t="s">
        <v>171</v>
      </c>
      <c r="C10" s="103"/>
      <c r="D10" s="104"/>
      <c r="E10" s="104"/>
      <c r="F10" s="104"/>
      <c r="G10" s="104"/>
      <c r="H10" s="104">
        <v>12</v>
      </c>
      <c r="I10" s="104"/>
      <c r="J10" s="104"/>
      <c r="K10" s="104"/>
      <c r="L10" s="104"/>
      <c r="M10" s="104"/>
      <c r="N10" s="101"/>
      <c r="O10" s="105">
        <v>2</v>
      </c>
      <c r="P10" s="105">
        <v>1.5</v>
      </c>
      <c r="Q10" s="106"/>
      <c r="R10" s="101"/>
      <c r="S10" s="106">
        <v>135</v>
      </c>
      <c r="T10" s="101"/>
      <c r="U10" s="103"/>
      <c r="V10" s="106"/>
      <c r="W10" s="101"/>
      <c r="X10" s="106"/>
      <c r="Y10" s="101"/>
      <c r="Z10" s="106"/>
      <c r="AA10" s="103"/>
      <c r="AB10" s="101"/>
      <c r="AC10" s="101"/>
      <c r="AD10" s="104"/>
    </row>
    <row r="11" spans="1:30" ht="101.25" thickBot="1">
      <c r="A11" s="107">
        <v>2</v>
      </c>
      <c r="B11" s="108" t="s">
        <v>195</v>
      </c>
      <c r="C11" s="105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7"/>
      <c r="O11" s="105">
        <v>2</v>
      </c>
      <c r="P11" s="107"/>
      <c r="Q11" s="110"/>
      <c r="R11" s="107"/>
      <c r="S11" s="110">
        <v>29</v>
      </c>
      <c r="T11" s="107"/>
      <c r="U11" s="107"/>
      <c r="V11" s="110"/>
      <c r="W11" s="107"/>
      <c r="X11" s="110"/>
      <c r="Y11" s="107"/>
      <c r="Z11" s="110"/>
      <c r="AA11" s="107">
        <v>2</v>
      </c>
      <c r="AB11" s="107"/>
      <c r="AC11" s="107"/>
      <c r="AD11" s="105"/>
    </row>
    <row r="12" spans="1:30" ht="101.25" thickBot="1">
      <c r="A12" s="107">
        <v>3</v>
      </c>
      <c r="B12" s="108" t="s">
        <v>42</v>
      </c>
      <c r="C12" s="109">
        <v>35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7"/>
      <c r="O12" s="110"/>
      <c r="P12" s="105">
        <v>5</v>
      </c>
      <c r="Q12" s="110"/>
      <c r="R12" s="107"/>
      <c r="S12" s="110"/>
      <c r="T12" s="111"/>
      <c r="U12" s="105"/>
      <c r="V12" s="110"/>
      <c r="W12" s="107"/>
      <c r="X12" s="110"/>
      <c r="Y12" s="107">
        <v>7.5</v>
      </c>
      <c r="Z12" s="110"/>
      <c r="AA12" s="107"/>
      <c r="AB12" s="109"/>
      <c r="AC12" s="107"/>
      <c r="AD12" s="109"/>
    </row>
    <row r="13" spans="1:30" ht="51" thickBot="1">
      <c r="A13" s="107"/>
      <c r="B13" s="108" t="s">
        <v>7</v>
      </c>
      <c r="C13" s="105">
        <f aca="true" t="shared" si="0" ref="C13:AD13">SUM(C10:C12)</f>
        <v>35</v>
      </c>
      <c r="D13" s="105">
        <f t="shared" si="0"/>
        <v>0</v>
      </c>
      <c r="E13" s="105">
        <f t="shared" si="0"/>
        <v>0</v>
      </c>
      <c r="F13" s="105">
        <f t="shared" si="0"/>
        <v>0</v>
      </c>
      <c r="G13" s="105">
        <f t="shared" si="0"/>
        <v>0</v>
      </c>
      <c r="H13" s="105">
        <f t="shared" si="0"/>
        <v>12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4</v>
      </c>
      <c r="P13" s="105">
        <f t="shared" si="0"/>
        <v>6.5</v>
      </c>
      <c r="Q13" s="105">
        <f t="shared" si="0"/>
        <v>0</v>
      </c>
      <c r="R13" s="105">
        <f t="shared" si="0"/>
        <v>0</v>
      </c>
      <c r="S13" s="105">
        <f t="shared" si="0"/>
        <v>164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7.5</v>
      </c>
      <c r="Z13" s="105">
        <f t="shared" si="0"/>
        <v>0</v>
      </c>
      <c r="AA13" s="105">
        <f t="shared" si="0"/>
        <v>2</v>
      </c>
      <c r="AB13" s="105">
        <f t="shared" si="0"/>
        <v>0</v>
      </c>
      <c r="AC13" s="105">
        <f t="shared" si="0"/>
        <v>0</v>
      </c>
      <c r="AD13" s="105">
        <f t="shared" si="0"/>
        <v>0</v>
      </c>
    </row>
    <row r="14" spans="1:30" ht="51" thickBot="1">
      <c r="A14" s="227" t="s">
        <v>59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9"/>
    </row>
    <row r="15" spans="1:30" ht="51" thickBot="1">
      <c r="A15" s="107" t="s">
        <v>37</v>
      </c>
      <c r="B15" s="112" t="s">
        <v>129</v>
      </c>
      <c r="C15" s="105"/>
      <c r="D15" s="109"/>
      <c r="E15" s="109"/>
      <c r="F15" s="109"/>
      <c r="G15" s="109"/>
      <c r="H15" s="109"/>
      <c r="I15" s="109"/>
      <c r="J15" s="109"/>
      <c r="K15" s="109">
        <v>100</v>
      </c>
      <c r="L15" s="109"/>
      <c r="M15" s="109"/>
      <c r="N15" s="110"/>
      <c r="O15" s="105"/>
      <c r="P15" s="110"/>
      <c r="Q15" s="105"/>
      <c r="R15" s="110"/>
      <c r="S15" s="105"/>
      <c r="T15" s="110"/>
      <c r="U15" s="105"/>
      <c r="V15" s="110"/>
      <c r="W15" s="105"/>
      <c r="X15" s="105"/>
      <c r="Y15" s="110"/>
      <c r="Z15" s="105"/>
      <c r="AA15" s="110"/>
      <c r="AB15" s="105"/>
      <c r="AC15" s="105"/>
      <c r="AD15" s="109"/>
    </row>
    <row r="16" spans="1:30" ht="51" thickBot="1">
      <c r="A16" s="107"/>
      <c r="B16" s="108" t="s">
        <v>31</v>
      </c>
      <c r="C16" s="109">
        <f>SUM(C15)</f>
        <v>0</v>
      </c>
      <c r="D16" s="109">
        <f>SUM(D15)</f>
        <v>0</v>
      </c>
      <c r="E16" s="109">
        <f aca="true" t="shared" si="1" ref="E16:AC16">SUM(E15)</f>
        <v>0</v>
      </c>
      <c r="F16" s="109">
        <f t="shared" si="1"/>
        <v>0</v>
      </c>
      <c r="G16" s="109">
        <f t="shared" si="1"/>
        <v>0</v>
      </c>
      <c r="H16" s="109">
        <f t="shared" si="1"/>
        <v>0</v>
      </c>
      <c r="I16" s="109">
        <f t="shared" si="1"/>
        <v>0</v>
      </c>
      <c r="J16" s="109">
        <f t="shared" si="1"/>
        <v>0</v>
      </c>
      <c r="K16" s="109">
        <f t="shared" si="1"/>
        <v>100</v>
      </c>
      <c r="L16" s="109">
        <f t="shared" si="1"/>
        <v>0</v>
      </c>
      <c r="M16" s="109">
        <f t="shared" si="1"/>
        <v>0</v>
      </c>
      <c r="N16" s="109">
        <f t="shared" si="1"/>
        <v>0</v>
      </c>
      <c r="O16" s="109">
        <f t="shared" si="1"/>
        <v>0</v>
      </c>
      <c r="P16" s="109">
        <f t="shared" si="1"/>
        <v>0</v>
      </c>
      <c r="Q16" s="109">
        <f t="shared" si="1"/>
        <v>0</v>
      </c>
      <c r="R16" s="109">
        <f t="shared" si="1"/>
        <v>0</v>
      </c>
      <c r="S16" s="109">
        <f t="shared" si="1"/>
        <v>0</v>
      </c>
      <c r="T16" s="109">
        <f t="shared" si="1"/>
        <v>0</v>
      </c>
      <c r="U16" s="109">
        <f t="shared" si="1"/>
        <v>0</v>
      </c>
      <c r="V16" s="109">
        <f t="shared" si="1"/>
        <v>0</v>
      </c>
      <c r="W16" s="109">
        <f t="shared" si="1"/>
        <v>0</v>
      </c>
      <c r="X16" s="109">
        <f t="shared" si="1"/>
        <v>0</v>
      </c>
      <c r="Y16" s="109">
        <f t="shared" si="1"/>
        <v>0</v>
      </c>
      <c r="Z16" s="109">
        <f t="shared" si="1"/>
        <v>0</v>
      </c>
      <c r="AA16" s="109">
        <f t="shared" si="1"/>
        <v>0</v>
      </c>
      <c r="AB16" s="109">
        <f t="shared" si="1"/>
        <v>0</v>
      </c>
      <c r="AC16" s="109">
        <f t="shared" si="1"/>
        <v>0</v>
      </c>
      <c r="AD16" s="109">
        <f>SUM(AD15)</f>
        <v>0</v>
      </c>
    </row>
    <row r="17" spans="1:30" ht="51" thickBot="1">
      <c r="A17" s="231" t="s">
        <v>34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3"/>
    </row>
    <row r="18" spans="1:30" ht="51" thickBot="1">
      <c r="A18" s="101">
        <v>4</v>
      </c>
      <c r="B18" s="102" t="s">
        <v>236</v>
      </c>
      <c r="C18" s="103"/>
      <c r="D18" s="104"/>
      <c r="E18" s="104"/>
      <c r="F18" s="104"/>
      <c r="G18" s="104"/>
      <c r="H18" s="104"/>
      <c r="I18" s="104"/>
      <c r="J18" s="104">
        <v>46</v>
      </c>
      <c r="K18" s="104"/>
      <c r="L18" s="104"/>
      <c r="M18" s="104"/>
      <c r="N18" s="101"/>
      <c r="O18" s="106">
        <v>1.6</v>
      </c>
      <c r="P18" s="101"/>
      <c r="Q18" s="106">
        <v>5</v>
      </c>
      <c r="R18" s="101"/>
      <c r="S18" s="106"/>
      <c r="T18" s="101"/>
      <c r="U18" s="103"/>
      <c r="V18" s="106"/>
      <c r="W18" s="101"/>
      <c r="X18" s="106"/>
      <c r="Y18" s="101"/>
      <c r="Z18" s="103"/>
      <c r="AA18" s="106"/>
      <c r="AB18" s="101"/>
      <c r="AC18" s="101"/>
      <c r="AD18" s="104"/>
    </row>
    <row r="19" spans="1:30" ht="101.25" thickBot="1">
      <c r="A19" s="107">
        <v>5</v>
      </c>
      <c r="B19" s="117" t="s">
        <v>308</v>
      </c>
      <c r="C19" s="105"/>
      <c r="D19" s="109"/>
      <c r="E19" s="109"/>
      <c r="F19" s="109"/>
      <c r="G19" s="109"/>
      <c r="H19" s="109"/>
      <c r="I19" s="109">
        <v>25</v>
      </c>
      <c r="J19" s="109">
        <v>37.8</v>
      </c>
      <c r="K19" s="109"/>
      <c r="L19" s="109"/>
      <c r="M19" s="109"/>
      <c r="N19" s="110"/>
      <c r="O19" s="107"/>
      <c r="P19" s="110"/>
      <c r="Q19" s="107">
        <v>1</v>
      </c>
      <c r="R19" s="110"/>
      <c r="S19" s="107"/>
      <c r="T19" s="107"/>
      <c r="U19" s="107">
        <v>8</v>
      </c>
      <c r="V19" s="110"/>
      <c r="W19" s="105"/>
      <c r="X19" s="105">
        <v>4</v>
      </c>
      <c r="Y19" s="110"/>
      <c r="Z19" s="107"/>
      <c r="AA19" s="110"/>
      <c r="AB19" s="107"/>
      <c r="AC19" s="107"/>
      <c r="AD19" s="109"/>
    </row>
    <row r="20" spans="1:30" ht="51" thickBot="1">
      <c r="A20" s="107">
        <v>6</v>
      </c>
      <c r="B20" s="108" t="s">
        <v>158</v>
      </c>
      <c r="C20" s="105"/>
      <c r="D20" s="109"/>
      <c r="E20" s="109"/>
      <c r="F20" s="109"/>
      <c r="G20" s="109">
        <v>38</v>
      </c>
      <c r="H20" s="109"/>
      <c r="I20" s="109"/>
      <c r="J20" s="109">
        <v>24</v>
      </c>
      <c r="K20" s="109"/>
      <c r="L20" s="109"/>
      <c r="M20" s="109"/>
      <c r="N20" s="107"/>
      <c r="O20" s="110"/>
      <c r="P20" s="107">
        <v>2.5</v>
      </c>
      <c r="Q20" s="110">
        <v>2.5</v>
      </c>
      <c r="R20" s="107"/>
      <c r="S20" s="110"/>
      <c r="T20" s="107"/>
      <c r="U20" s="107">
        <v>60</v>
      </c>
      <c r="V20" s="110"/>
      <c r="W20" s="107"/>
      <c r="X20" s="110"/>
      <c r="Y20" s="111"/>
      <c r="Z20" s="107"/>
      <c r="AA20" s="110"/>
      <c r="AB20" s="107"/>
      <c r="AC20" s="107"/>
      <c r="AD20" s="109"/>
    </row>
    <row r="21" spans="1:30" ht="51" thickBot="1">
      <c r="A21" s="107">
        <v>7</v>
      </c>
      <c r="B21" s="108" t="s">
        <v>47</v>
      </c>
      <c r="C21" s="105"/>
      <c r="D21" s="109"/>
      <c r="E21" s="109"/>
      <c r="F21" s="109"/>
      <c r="G21" s="109"/>
      <c r="H21" s="109"/>
      <c r="I21" s="109"/>
      <c r="J21" s="109"/>
      <c r="K21" s="109"/>
      <c r="L21" s="109"/>
      <c r="M21" s="109">
        <v>15</v>
      </c>
      <c r="N21" s="110"/>
      <c r="O21" s="107">
        <v>9</v>
      </c>
      <c r="P21" s="110"/>
      <c r="Q21" s="107"/>
      <c r="R21" s="110"/>
      <c r="S21" s="107"/>
      <c r="T21" s="107"/>
      <c r="U21" s="107"/>
      <c r="V21" s="110"/>
      <c r="W21" s="107"/>
      <c r="X21" s="107"/>
      <c r="Y21" s="110"/>
      <c r="Z21" s="107"/>
      <c r="AA21" s="110"/>
      <c r="AB21" s="107"/>
      <c r="AC21" s="107"/>
      <c r="AD21" s="109"/>
    </row>
    <row r="22" spans="1:30" ht="101.25" thickBot="1">
      <c r="A22" s="107" t="s">
        <v>37</v>
      </c>
      <c r="B22" s="108" t="s">
        <v>75</v>
      </c>
      <c r="C22" s="105"/>
      <c r="D22" s="109">
        <v>40</v>
      </c>
      <c r="E22" s="109"/>
      <c r="F22" s="109"/>
      <c r="G22" s="109"/>
      <c r="H22" s="109"/>
      <c r="I22" s="109"/>
      <c r="J22" s="109"/>
      <c r="K22" s="109"/>
      <c r="L22" s="109"/>
      <c r="M22" s="109"/>
      <c r="N22" s="114"/>
      <c r="O22" s="105"/>
      <c r="P22" s="115"/>
      <c r="Q22" s="115"/>
      <c r="R22" s="115"/>
      <c r="S22" s="115"/>
      <c r="T22" s="105"/>
      <c r="U22" s="105"/>
      <c r="V22" s="116"/>
      <c r="W22" s="105"/>
      <c r="X22" s="115"/>
      <c r="Y22" s="116"/>
      <c r="Z22" s="105"/>
      <c r="AA22" s="115"/>
      <c r="AB22" s="115"/>
      <c r="AC22" s="115"/>
      <c r="AD22" s="115"/>
    </row>
    <row r="23" spans="1:30" ht="51" thickBot="1">
      <c r="A23" s="105"/>
      <c r="B23" s="112" t="s">
        <v>31</v>
      </c>
      <c r="C23" s="105">
        <f aca="true" t="shared" si="2" ref="C23:AD23">SUM(C18:C22)</f>
        <v>0</v>
      </c>
      <c r="D23" s="105">
        <f t="shared" si="2"/>
        <v>40</v>
      </c>
      <c r="E23" s="105">
        <f t="shared" si="2"/>
        <v>0</v>
      </c>
      <c r="F23" s="105">
        <f t="shared" si="2"/>
        <v>0</v>
      </c>
      <c r="G23" s="105">
        <f t="shared" si="2"/>
        <v>38</v>
      </c>
      <c r="H23" s="105">
        <f t="shared" si="2"/>
        <v>0</v>
      </c>
      <c r="I23" s="105">
        <f t="shared" si="2"/>
        <v>25</v>
      </c>
      <c r="J23" s="105">
        <f t="shared" si="2"/>
        <v>107.8</v>
      </c>
      <c r="K23" s="105">
        <f t="shared" si="2"/>
        <v>0</v>
      </c>
      <c r="L23" s="105">
        <f t="shared" si="2"/>
        <v>0</v>
      </c>
      <c r="M23" s="105">
        <f t="shared" si="2"/>
        <v>15</v>
      </c>
      <c r="N23" s="105">
        <f t="shared" si="2"/>
        <v>0</v>
      </c>
      <c r="O23" s="105">
        <f t="shared" si="2"/>
        <v>10.6</v>
      </c>
      <c r="P23" s="105">
        <f t="shared" si="2"/>
        <v>2.5</v>
      </c>
      <c r="Q23" s="105">
        <f t="shared" si="2"/>
        <v>8.5</v>
      </c>
      <c r="R23" s="105">
        <f t="shared" si="2"/>
        <v>0</v>
      </c>
      <c r="S23" s="105">
        <f t="shared" si="2"/>
        <v>0</v>
      </c>
      <c r="T23" s="105">
        <f t="shared" si="2"/>
        <v>0</v>
      </c>
      <c r="U23" s="105">
        <f t="shared" si="2"/>
        <v>68</v>
      </c>
      <c r="V23" s="105">
        <f t="shared" si="2"/>
        <v>0</v>
      </c>
      <c r="W23" s="105">
        <f t="shared" si="2"/>
        <v>0</v>
      </c>
      <c r="X23" s="105">
        <f t="shared" si="2"/>
        <v>4</v>
      </c>
      <c r="Y23" s="105">
        <f t="shared" si="2"/>
        <v>0</v>
      </c>
      <c r="Z23" s="105">
        <f t="shared" si="2"/>
        <v>0</v>
      </c>
      <c r="AA23" s="105">
        <f t="shared" si="2"/>
        <v>0</v>
      </c>
      <c r="AB23" s="105">
        <f t="shared" si="2"/>
        <v>0</v>
      </c>
      <c r="AC23" s="105">
        <f t="shared" si="2"/>
        <v>0</v>
      </c>
      <c r="AD23" s="105">
        <f t="shared" si="2"/>
        <v>0</v>
      </c>
    </row>
    <row r="24" spans="1:30" ht="51" thickBot="1">
      <c r="A24" s="231" t="s">
        <v>30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3"/>
    </row>
    <row r="25" spans="1:30" ht="101.25" thickBot="1">
      <c r="A25" s="107">
        <v>8.9</v>
      </c>
      <c r="B25" s="117" t="s">
        <v>237</v>
      </c>
      <c r="C25" s="107"/>
      <c r="D25" s="109"/>
      <c r="E25" s="107"/>
      <c r="F25" s="107"/>
      <c r="G25" s="107"/>
      <c r="H25" s="109"/>
      <c r="I25" s="109"/>
      <c r="J25" s="109"/>
      <c r="K25" s="109"/>
      <c r="L25" s="109"/>
      <c r="M25" s="109"/>
      <c r="N25" s="110"/>
      <c r="O25" s="105"/>
      <c r="P25" s="110"/>
      <c r="Q25" s="105"/>
      <c r="R25" s="110"/>
      <c r="S25" s="105">
        <v>154</v>
      </c>
      <c r="T25" s="110"/>
      <c r="U25" s="105"/>
      <c r="V25" s="110"/>
      <c r="W25" s="105"/>
      <c r="X25" s="105"/>
      <c r="Y25" s="110"/>
      <c r="Z25" s="105"/>
      <c r="AA25" s="105"/>
      <c r="AB25" s="110"/>
      <c r="AC25" s="105"/>
      <c r="AD25" s="109"/>
    </row>
    <row r="26" spans="1:30" ht="151.5" thickBot="1">
      <c r="A26" s="107">
        <v>10</v>
      </c>
      <c r="B26" s="118" t="s">
        <v>238</v>
      </c>
      <c r="C26" s="107"/>
      <c r="D26" s="115"/>
      <c r="E26" s="115">
        <v>23.8</v>
      </c>
      <c r="F26" s="115"/>
      <c r="G26" s="115"/>
      <c r="H26" s="109"/>
      <c r="I26" s="109"/>
      <c r="J26" s="109">
        <v>21.6</v>
      </c>
      <c r="K26" s="110"/>
      <c r="L26" s="111"/>
      <c r="M26" s="107"/>
      <c r="N26" s="109"/>
      <c r="O26" s="109">
        <v>1.4</v>
      </c>
      <c r="P26" s="109">
        <v>3</v>
      </c>
      <c r="Q26" s="109">
        <v>2</v>
      </c>
      <c r="R26" s="109">
        <v>4</v>
      </c>
      <c r="S26" s="109">
        <v>12</v>
      </c>
      <c r="T26" s="109"/>
      <c r="U26" s="110"/>
      <c r="V26" s="107"/>
      <c r="W26" s="109"/>
      <c r="X26" s="109"/>
      <c r="Y26" s="109"/>
      <c r="Z26" s="109"/>
      <c r="AA26" s="109"/>
      <c r="AB26" s="109"/>
      <c r="AC26" s="109"/>
      <c r="AD26" s="109">
        <v>0.9</v>
      </c>
    </row>
    <row r="27" spans="1:30" ht="51" thickBot="1">
      <c r="A27" s="107"/>
      <c r="B27" s="108" t="s">
        <v>7</v>
      </c>
      <c r="C27" s="105">
        <f>SUM(C25:C26)</f>
        <v>0</v>
      </c>
      <c r="D27" s="105">
        <f aca="true" t="shared" si="3" ref="D27:AD27">SUM(D25:D26)</f>
        <v>0</v>
      </c>
      <c r="E27" s="105">
        <f t="shared" si="3"/>
        <v>23.8</v>
      </c>
      <c r="F27" s="105">
        <f t="shared" si="3"/>
        <v>0</v>
      </c>
      <c r="G27" s="105">
        <f t="shared" si="3"/>
        <v>0</v>
      </c>
      <c r="H27" s="105">
        <f t="shared" si="3"/>
        <v>0</v>
      </c>
      <c r="I27" s="105">
        <f t="shared" si="3"/>
        <v>0</v>
      </c>
      <c r="J27" s="105">
        <f t="shared" si="3"/>
        <v>21.6</v>
      </c>
      <c r="K27" s="105">
        <f t="shared" si="3"/>
        <v>0</v>
      </c>
      <c r="L27" s="105">
        <f t="shared" si="3"/>
        <v>0</v>
      </c>
      <c r="M27" s="105">
        <f t="shared" si="3"/>
        <v>0</v>
      </c>
      <c r="N27" s="105">
        <f t="shared" si="3"/>
        <v>0</v>
      </c>
      <c r="O27" s="105">
        <f t="shared" si="3"/>
        <v>1.4</v>
      </c>
      <c r="P27" s="105">
        <f t="shared" si="3"/>
        <v>3</v>
      </c>
      <c r="Q27" s="105">
        <f t="shared" si="3"/>
        <v>2</v>
      </c>
      <c r="R27" s="105">
        <f t="shared" si="3"/>
        <v>4</v>
      </c>
      <c r="S27" s="105">
        <f t="shared" si="3"/>
        <v>166</v>
      </c>
      <c r="T27" s="105">
        <f t="shared" si="3"/>
        <v>0</v>
      </c>
      <c r="U27" s="105">
        <f t="shared" si="3"/>
        <v>0</v>
      </c>
      <c r="V27" s="105">
        <f t="shared" si="3"/>
        <v>0</v>
      </c>
      <c r="W27" s="105">
        <f t="shared" si="3"/>
        <v>0</v>
      </c>
      <c r="X27" s="105">
        <f t="shared" si="3"/>
        <v>0</v>
      </c>
      <c r="Y27" s="105">
        <f t="shared" si="3"/>
        <v>0</v>
      </c>
      <c r="Z27" s="105">
        <f t="shared" si="3"/>
        <v>0</v>
      </c>
      <c r="AA27" s="105">
        <f t="shared" si="3"/>
        <v>0</v>
      </c>
      <c r="AB27" s="105">
        <f t="shared" si="3"/>
        <v>0</v>
      </c>
      <c r="AC27" s="105">
        <f t="shared" si="3"/>
        <v>0</v>
      </c>
      <c r="AD27" s="105">
        <f t="shared" si="3"/>
        <v>0.9</v>
      </c>
    </row>
    <row r="28" spans="1:30" ht="51" thickBot="1">
      <c r="A28" s="227" t="s">
        <v>32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9"/>
    </row>
    <row r="29" spans="1:30" ht="51" thickBot="1">
      <c r="A29" s="107">
        <v>11</v>
      </c>
      <c r="B29" s="119" t="s">
        <v>187</v>
      </c>
      <c r="C29" s="105"/>
      <c r="D29" s="115"/>
      <c r="E29" s="115"/>
      <c r="F29" s="115"/>
      <c r="G29" s="115"/>
      <c r="H29" s="109"/>
      <c r="I29" s="109"/>
      <c r="J29" s="109"/>
      <c r="K29" s="109"/>
      <c r="L29" s="109"/>
      <c r="M29" s="109"/>
      <c r="N29" s="110"/>
      <c r="O29" s="105"/>
      <c r="P29" s="110">
        <v>3</v>
      </c>
      <c r="Q29" s="105"/>
      <c r="R29" s="110">
        <v>40</v>
      </c>
      <c r="S29" s="105">
        <v>50</v>
      </c>
      <c r="T29" s="110"/>
      <c r="U29" s="105"/>
      <c r="V29" s="105"/>
      <c r="W29" s="110"/>
      <c r="X29" s="105"/>
      <c r="Y29" s="105"/>
      <c r="Z29" s="105"/>
      <c r="AA29" s="110"/>
      <c r="AB29" s="105"/>
      <c r="AC29" s="110"/>
      <c r="AD29" s="105"/>
    </row>
    <row r="30" spans="1:30" ht="151.5" thickBot="1">
      <c r="A30" s="107">
        <v>12</v>
      </c>
      <c r="B30" s="108" t="s">
        <v>205</v>
      </c>
      <c r="C30" s="107"/>
      <c r="D30" s="109"/>
      <c r="E30" s="109"/>
      <c r="F30" s="109"/>
      <c r="G30" s="109"/>
      <c r="H30" s="109"/>
      <c r="I30" s="109"/>
      <c r="J30" s="109">
        <v>30</v>
      </c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</row>
    <row r="31" spans="1:30" ht="51" thickBot="1">
      <c r="A31" s="120">
        <v>12</v>
      </c>
      <c r="B31" s="118" t="s">
        <v>291</v>
      </c>
      <c r="C31" s="105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5">
        <v>9</v>
      </c>
      <c r="P31" s="109"/>
      <c r="Q31" s="109"/>
      <c r="R31" s="109"/>
      <c r="S31" s="109">
        <v>47</v>
      </c>
      <c r="T31" s="109"/>
      <c r="U31" s="109"/>
      <c r="V31" s="109"/>
      <c r="W31" s="109"/>
      <c r="X31" s="109"/>
      <c r="Y31" s="109"/>
      <c r="Z31" s="105">
        <v>0.5</v>
      </c>
      <c r="AA31" s="109"/>
      <c r="AB31" s="109"/>
      <c r="AC31" s="109"/>
      <c r="AD31" s="109"/>
    </row>
    <row r="32" spans="1:30" ht="101.25" thickBot="1">
      <c r="A32" s="107" t="s">
        <v>37</v>
      </c>
      <c r="B32" s="108" t="s">
        <v>63</v>
      </c>
      <c r="C32" s="109">
        <v>30</v>
      </c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5"/>
      <c r="U32" s="109"/>
      <c r="V32" s="110"/>
      <c r="W32" s="107"/>
      <c r="X32" s="109"/>
      <c r="Y32" s="109"/>
      <c r="Z32" s="109"/>
      <c r="AA32" s="109"/>
      <c r="AB32" s="109"/>
      <c r="AC32" s="109"/>
      <c r="AD32" s="109"/>
    </row>
    <row r="33" spans="1:30" ht="101.25" customHeight="1" thickBot="1">
      <c r="A33" s="107">
        <v>14</v>
      </c>
      <c r="B33" s="108" t="s">
        <v>203</v>
      </c>
      <c r="C33" s="105"/>
      <c r="D33" s="109"/>
      <c r="E33" s="109"/>
      <c r="F33" s="109"/>
      <c r="G33" s="109"/>
      <c r="H33" s="109"/>
      <c r="I33" s="109"/>
      <c r="J33" s="109"/>
      <c r="K33" s="109"/>
      <c r="L33" s="109">
        <v>100</v>
      </c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15"/>
    </row>
    <row r="34" spans="1:30" ht="51" thickBot="1">
      <c r="A34" s="97"/>
      <c r="B34" s="108" t="s">
        <v>7</v>
      </c>
      <c r="C34" s="105">
        <f aca="true" t="shared" si="4" ref="C34:AD34">SUM(C29:C33)</f>
        <v>30</v>
      </c>
      <c r="D34" s="105">
        <f t="shared" si="4"/>
        <v>0</v>
      </c>
      <c r="E34" s="105">
        <f t="shared" si="4"/>
        <v>0</v>
      </c>
      <c r="F34" s="105">
        <f t="shared" si="4"/>
        <v>0</v>
      </c>
      <c r="G34" s="105">
        <f t="shared" si="4"/>
        <v>0</v>
      </c>
      <c r="H34" s="105">
        <f t="shared" si="4"/>
        <v>0</v>
      </c>
      <c r="I34" s="105">
        <f t="shared" si="4"/>
        <v>0</v>
      </c>
      <c r="J34" s="105">
        <f t="shared" si="4"/>
        <v>30</v>
      </c>
      <c r="K34" s="105">
        <f t="shared" si="4"/>
        <v>0</v>
      </c>
      <c r="L34" s="105">
        <f>SUM(L29:L33)</f>
        <v>100</v>
      </c>
      <c r="M34" s="105">
        <f t="shared" si="4"/>
        <v>0</v>
      </c>
      <c r="N34" s="105">
        <f t="shared" si="4"/>
        <v>0</v>
      </c>
      <c r="O34" s="105">
        <f t="shared" si="4"/>
        <v>9</v>
      </c>
      <c r="P34" s="105">
        <f t="shared" si="4"/>
        <v>3</v>
      </c>
      <c r="Q34" s="105">
        <f t="shared" si="4"/>
        <v>0</v>
      </c>
      <c r="R34" s="105">
        <f t="shared" si="4"/>
        <v>40</v>
      </c>
      <c r="S34" s="105">
        <f t="shared" si="4"/>
        <v>97</v>
      </c>
      <c r="T34" s="105">
        <f t="shared" si="4"/>
        <v>0</v>
      </c>
      <c r="U34" s="105">
        <f t="shared" si="4"/>
        <v>0</v>
      </c>
      <c r="V34" s="105">
        <f t="shared" si="4"/>
        <v>0</v>
      </c>
      <c r="W34" s="105">
        <f t="shared" si="4"/>
        <v>0</v>
      </c>
      <c r="X34" s="105">
        <f t="shared" si="4"/>
        <v>0</v>
      </c>
      <c r="Y34" s="105">
        <f t="shared" si="4"/>
        <v>0</v>
      </c>
      <c r="Z34" s="105">
        <f t="shared" si="4"/>
        <v>0.5</v>
      </c>
      <c r="AA34" s="105">
        <f t="shared" si="4"/>
        <v>0</v>
      </c>
      <c r="AB34" s="105">
        <f t="shared" si="4"/>
        <v>0</v>
      </c>
      <c r="AC34" s="105">
        <f t="shared" si="4"/>
        <v>0</v>
      </c>
      <c r="AD34" s="105">
        <f t="shared" si="4"/>
        <v>0</v>
      </c>
    </row>
    <row r="35" spans="1:30" ht="101.25" thickBot="1">
      <c r="A35" s="91"/>
      <c r="B35" s="108" t="s">
        <v>76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>
        <v>4</v>
      </c>
      <c r="AD35" s="105"/>
    </row>
    <row r="36" spans="1:30" ht="51" thickBot="1">
      <c r="A36" s="107"/>
      <c r="B36" s="121" t="s">
        <v>11</v>
      </c>
      <c r="C36" s="105">
        <f aca="true" t="shared" si="5" ref="C36:M36">SUM(C13+C23+C27+C34+C16)</f>
        <v>65</v>
      </c>
      <c r="D36" s="105">
        <f t="shared" si="5"/>
        <v>40</v>
      </c>
      <c r="E36" s="105">
        <f t="shared" si="5"/>
        <v>23.8</v>
      </c>
      <c r="F36" s="105">
        <f t="shared" si="5"/>
        <v>0</v>
      </c>
      <c r="G36" s="105">
        <f t="shared" si="5"/>
        <v>38</v>
      </c>
      <c r="H36" s="105">
        <f t="shared" si="5"/>
        <v>12</v>
      </c>
      <c r="I36" s="105">
        <f t="shared" si="5"/>
        <v>25</v>
      </c>
      <c r="J36" s="105">
        <f t="shared" si="5"/>
        <v>159.4</v>
      </c>
      <c r="K36" s="105">
        <f t="shared" si="5"/>
        <v>100</v>
      </c>
      <c r="L36" s="105">
        <f t="shared" si="5"/>
        <v>100</v>
      </c>
      <c r="M36" s="105">
        <f t="shared" si="5"/>
        <v>15</v>
      </c>
      <c r="N36" s="105">
        <f aca="true" t="shared" si="6" ref="N36:AB36">SUM(N13+N23+N27+N34)</f>
        <v>0</v>
      </c>
      <c r="O36" s="105">
        <f t="shared" si="6"/>
        <v>25</v>
      </c>
      <c r="P36" s="105">
        <f t="shared" si="6"/>
        <v>15</v>
      </c>
      <c r="Q36" s="105">
        <f t="shared" si="6"/>
        <v>10.5</v>
      </c>
      <c r="R36" s="105">
        <f t="shared" si="6"/>
        <v>44</v>
      </c>
      <c r="S36" s="105">
        <f t="shared" si="6"/>
        <v>427</v>
      </c>
      <c r="T36" s="105">
        <f t="shared" si="6"/>
        <v>0</v>
      </c>
      <c r="U36" s="105">
        <f t="shared" si="6"/>
        <v>68</v>
      </c>
      <c r="V36" s="105">
        <f t="shared" si="6"/>
        <v>0</v>
      </c>
      <c r="W36" s="105">
        <f t="shared" si="6"/>
        <v>0</v>
      </c>
      <c r="X36" s="105">
        <f t="shared" si="6"/>
        <v>4</v>
      </c>
      <c r="Y36" s="105">
        <f t="shared" si="6"/>
        <v>7.5</v>
      </c>
      <c r="Z36" s="105">
        <f t="shared" si="6"/>
        <v>0.5</v>
      </c>
      <c r="AA36" s="105">
        <f t="shared" si="6"/>
        <v>2</v>
      </c>
      <c r="AB36" s="105">
        <f t="shared" si="6"/>
        <v>0</v>
      </c>
      <c r="AC36" s="105">
        <v>4</v>
      </c>
      <c r="AD36" s="105">
        <f>SUM(AD13+AD23+AD27+AD34)</f>
        <v>0.9</v>
      </c>
    </row>
    <row r="37" spans="1:30" ht="48.75" customHeight="1" thickBot="1">
      <c r="A37" s="231" t="s">
        <v>81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3"/>
    </row>
    <row r="38" spans="1:30" ht="51" thickBot="1">
      <c r="A38" s="231" t="s">
        <v>14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3"/>
    </row>
    <row r="39" spans="1:30" ht="50.25" customHeight="1">
      <c r="A39" s="236" t="s">
        <v>130</v>
      </c>
      <c r="B39" s="234" t="s">
        <v>24</v>
      </c>
      <c r="C39" s="221" t="s">
        <v>63</v>
      </c>
      <c r="D39" s="221" t="s">
        <v>64</v>
      </c>
      <c r="E39" s="221" t="s">
        <v>65</v>
      </c>
      <c r="F39" s="221" t="s">
        <v>66</v>
      </c>
      <c r="G39" s="221" t="s">
        <v>60</v>
      </c>
      <c r="H39" s="221" t="s">
        <v>67</v>
      </c>
      <c r="I39" s="221" t="s">
        <v>114</v>
      </c>
      <c r="J39" s="221" t="s">
        <v>108</v>
      </c>
      <c r="K39" s="89"/>
      <c r="L39" s="221" t="s">
        <v>120</v>
      </c>
      <c r="M39" s="221" t="s">
        <v>69</v>
      </c>
      <c r="N39" s="221" t="s">
        <v>48</v>
      </c>
      <c r="O39" s="221" t="s">
        <v>49</v>
      </c>
      <c r="P39" s="221" t="s">
        <v>70</v>
      </c>
      <c r="Q39" s="221" t="s">
        <v>50</v>
      </c>
      <c r="R39" s="221" t="s">
        <v>71</v>
      </c>
      <c r="S39" s="221" t="s">
        <v>208</v>
      </c>
      <c r="T39" s="221" t="s">
        <v>74</v>
      </c>
      <c r="U39" s="221" t="s">
        <v>111</v>
      </c>
      <c r="V39" s="221" t="s">
        <v>116</v>
      </c>
      <c r="W39" s="221" t="s">
        <v>117</v>
      </c>
      <c r="X39" s="221" t="s">
        <v>51</v>
      </c>
      <c r="Y39" s="221" t="s">
        <v>52</v>
      </c>
      <c r="Z39" s="221" t="s">
        <v>54</v>
      </c>
      <c r="AA39" s="89"/>
      <c r="AB39" s="221" t="s">
        <v>72</v>
      </c>
      <c r="AC39" s="221" t="s">
        <v>53</v>
      </c>
      <c r="AD39" s="221" t="s">
        <v>73</v>
      </c>
    </row>
    <row r="40" spans="1:30" ht="369.75" customHeight="1" thickBot="1">
      <c r="A40" s="237"/>
      <c r="B40" s="235"/>
      <c r="C40" s="222"/>
      <c r="D40" s="222"/>
      <c r="E40" s="222"/>
      <c r="F40" s="222"/>
      <c r="G40" s="222"/>
      <c r="H40" s="222"/>
      <c r="I40" s="222"/>
      <c r="J40" s="222"/>
      <c r="K40" s="90" t="s">
        <v>68</v>
      </c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90" t="s">
        <v>184</v>
      </c>
      <c r="AB40" s="222"/>
      <c r="AC40" s="222"/>
      <c r="AD40" s="222"/>
    </row>
    <row r="41" spans="1:30" ht="51" thickBot="1">
      <c r="A41" s="91">
        <v>1</v>
      </c>
      <c r="B41" s="96">
        <v>2</v>
      </c>
      <c r="C41" s="97" t="s">
        <v>61</v>
      </c>
      <c r="D41" s="98">
        <v>4</v>
      </c>
      <c r="E41" s="97">
        <v>5</v>
      </c>
      <c r="F41" s="97">
        <v>6</v>
      </c>
      <c r="G41" s="97">
        <v>7</v>
      </c>
      <c r="H41" s="97">
        <v>8</v>
      </c>
      <c r="I41" s="97" t="s">
        <v>62</v>
      </c>
      <c r="J41" s="98">
        <v>10</v>
      </c>
      <c r="K41" s="97">
        <v>11</v>
      </c>
      <c r="L41" s="97">
        <v>12</v>
      </c>
      <c r="M41" s="97">
        <v>13</v>
      </c>
      <c r="N41" s="97">
        <v>14</v>
      </c>
      <c r="O41" s="97">
        <v>15</v>
      </c>
      <c r="P41" s="99">
        <v>16</v>
      </c>
      <c r="Q41" s="97">
        <v>17</v>
      </c>
      <c r="R41" s="99">
        <v>18</v>
      </c>
      <c r="S41" s="97">
        <v>19</v>
      </c>
      <c r="T41" s="99">
        <v>20</v>
      </c>
      <c r="U41" s="97">
        <v>21</v>
      </c>
      <c r="V41" s="97">
        <v>22</v>
      </c>
      <c r="W41" s="99">
        <v>23</v>
      </c>
      <c r="X41" s="97">
        <v>24</v>
      </c>
      <c r="Y41" s="97">
        <v>25</v>
      </c>
      <c r="Z41" s="97">
        <v>26</v>
      </c>
      <c r="AA41" s="99">
        <v>27</v>
      </c>
      <c r="AB41" s="97">
        <v>28</v>
      </c>
      <c r="AC41" s="97">
        <v>29</v>
      </c>
      <c r="AD41" s="100">
        <v>30</v>
      </c>
    </row>
    <row r="42" spans="1:30" ht="51" thickBot="1">
      <c r="A42" s="231" t="s">
        <v>6</v>
      </c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3"/>
    </row>
    <row r="43" spans="1:30" ht="101.25" thickBot="1">
      <c r="A43" s="107">
        <v>15</v>
      </c>
      <c r="B43" s="119" t="s">
        <v>193</v>
      </c>
      <c r="C43" s="105"/>
      <c r="D43" s="115"/>
      <c r="E43" s="115"/>
      <c r="F43" s="115"/>
      <c r="G43" s="115">
        <v>15</v>
      </c>
      <c r="H43" s="109"/>
      <c r="I43" s="109"/>
      <c r="J43" s="109"/>
      <c r="K43" s="109"/>
      <c r="L43" s="109"/>
      <c r="M43" s="109"/>
      <c r="N43" s="110"/>
      <c r="O43" s="105">
        <v>4</v>
      </c>
      <c r="P43" s="110">
        <v>2</v>
      </c>
      <c r="Q43" s="105"/>
      <c r="R43" s="110"/>
      <c r="S43" s="105">
        <v>113</v>
      </c>
      <c r="T43" s="110"/>
      <c r="U43" s="105"/>
      <c r="V43" s="105"/>
      <c r="W43" s="110"/>
      <c r="X43" s="105"/>
      <c r="Y43" s="105"/>
      <c r="Z43" s="105"/>
      <c r="AA43" s="110"/>
      <c r="AB43" s="105"/>
      <c r="AC43" s="110"/>
      <c r="AD43" s="105"/>
    </row>
    <row r="44" spans="1:30" ht="51" thickBot="1">
      <c r="A44" s="107">
        <v>16</v>
      </c>
      <c r="B44" s="108" t="s">
        <v>17</v>
      </c>
      <c r="C44" s="105"/>
      <c r="D44" s="115"/>
      <c r="E44" s="115"/>
      <c r="F44" s="115"/>
      <c r="G44" s="115"/>
      <c r="H44" s="109"/>
      <c r="I44" s="109"/>
      <c r="J44" s="109"/>
      <c r="K44" s="109"/>
      <c r="L44" s="109"/>
      <c r="M44" s="109"/>
      <c r="N44" s="110"/>
      <c r="O44" s="105">
        <v>9</v>
      </c>
      <c r="P44" s="110"/>
      <c r="Q44" s="105"/>
      <c r="R44" s="110"/>
      <c r="S44" s="105">
        <v>85</v>
      </c>
      <c r="T44" s="110"/>
      <c r="U44" s="105"/>
      <c r="V44" s="107"/>
      <c r="W44" s="110"/>
      <c r="X44" s="105"/>
      <c r="Y44" s="105"/>
      <c r="Z44" s="110"/>
      <c r="AA44" s="107"/>
      <c r="AB44" s="107">
        <v>1</v>
      </c>
      <c r="AC44" s="110"/>
      <c r="AD44" s="105"/>
    </row>
    <row r="45" spans="1:30" ht="101.25" thickBot="1">
      <c r="A45" s="107">
        <v>17</v>
      </c>
      <c r="B45" s="108" t="s">
        <v>232</v>
      </c>
      <c r="C45" s="109">
        <v>35</v>
      </c>
      <c r="D45" s="109"/>
      <c r="E45" s="109"/>
      <c r="F45" s="109"/>
      <c r="G45" s="109"/>
      <c r="H45" s="109"/>
      <c r="I45" s="109"/>
      <c r="J45" s="109"/>
      <c r="K45" s="109"/>
      <c r="L45" s="109">
        <v>10</v>
      </c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</row>
    <row r="46" spans="1:30" ht="51" thickBot="1">
      <c r="A46" s="107"/>
      <c r="B46" s="108" t="s">
        <v>7</v>
      </c>
      <c r="C46" s="105">
        <f aca="true" t="shared" si="7" ref="C46:S46">SUM(C43:C45)</f>
        <v>35</v>
      </c>
      <c r="D46" s="105">
        <f t="shared" si="7"/>
        <v>0</v>
      </c>
      <c r="E46" s="105">
        <f t="shared" si="7"/>
        <v>0</v>
      </c>
      <c r="F46" s="105">
        <f t="shared" si="7"/>
        <v>0</v>
      </c>
      <c r="G46" s="105">
        <f t="shared" si="7"/>
        <v>15</v>
      </c>
      <c r="H46" s="105">
        <f t="shared" si="7"/>
        <v>0</v>
      </c>
      <c r="I46" s="105">
        <f t="shared" si="7"/>
        <v>0</v>
      </c>
      <c r="J46" s="105">
        <f t="shared" si="7"/>
        <v>0</v>
      </c>
      <c r="K46" s="105">
        <f t="shared" si="7"/>
        <v>0</v>
      </c>
      <c r="L46" s="105">
        <f t="shared" si="7"/>
        <v>10</v>
      </c>
      <c r="M46" s="105">
        <f t="shared" si="7"/>
        <v>0</v>
      </c>
      <c r="N46" s="105">
        <f t="shared" si="7"/>
        <v>0</v>
      </c>
      <c r="O46" s="105">
        <f t="shared" si="7"/>
        <v>13</v>
      </c>
      <c r="P46" s="105">
        <f t="shared" si="7"/>
        <v>2</v>
      </c>
      <c r="Q46" s="105">
        <f t="shared" si="7"/>
        <v>0</v>
      </c>
      <c r="R46" s="105">
        <f t="shared" si="7"/>
        <v>0</v>
      </c>
      <c r="S46" s="105">
        <f t="shared" si="7"/>
        <v>198</v>
      </c>
      <c r="T46" s="114">
        <f aca="true" t="shared" si="8" ref="T46:AD46">SUM(T43+T44+T45)</f>
        <v>0</v>
      </c>
      <c r="U46" s="105">
        <f t="shared" si="8"/>
        <v>0</v>
      </c>
      <c r="V46" s="105">
        <f t="shared" si="8"/>
        <v>0</v>
      </c>
      <c r="W46" s="105">
        <f t="shared" si="8"/>
        <v>0</v>
      </c>
      <c r="X46" s="105">
        <f t="shared" si="8"/>
        <v>0</v>
      </c>
      <c r="Y46" s="105">
        <f t="shared" si="8"/>
        <v>0</v>
      </c>
      <c r="Z46" s="105">
        <f t="shared" si="8"/>
        <v>0</v>
      </c>
      <c r="AA46" s="105">
        <f t="shared" si="8"/>
        <v>0</v>
      </c>
      <c r="AB46" s="105">
        <f t="shared" si="8"/>
        <v>1</v>
      </c>
      <c r="AC46" s="105">
        <f t="shared" si="8"/>
        <v>0</v>
      </c>
      <c r="AD46" s="105">
        <f t="shared" si="8"/>
        <v>0</v>
      </c>
    </row>
    <row r="47" spans="1:30" ht="51" thickBot="1">
      <c r="A47" s="227" t="s">
        <v>59</v>
      </c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9"/>
    </row>
    <row r="48" spans="1:30" ht="51" thickBot="1">
      <c r="A48" s="107" t="s">
        <v>37</v>
      </c>
      <c r="B48" s="112" t="s">
        <v>129</v>
      </c>
      <c r="C48" s="105"/>
      <c r="D48" s="109"/>
      <c r="E48" s="109"/>
      <c r="F48" s="109"/>
      <c r="G48" s="109"/>
      <c r="H48" s="109"/>
      <c r="I48" s="109"/>
      <c r="J48" s="109"/>
      <c r="K48" s="109">
        <v>100</v>
      </c>
      <c r="L48" s="109"/>
      <c r="M48" s="109"/>
      <c r="N48" s="110"/>
      <c r="O48" s="105"/>
      <c r="P48" s="110"/>
      <c r="Q48" s="105"/>
      <c r="R48" s="110"/>
      <c r="S48" s="105"/>
      <c r="T48" s="110"/>
      <c r="U48" s="105"/>
      <c r="V48" s="110"/>
      <c r="W48" s="105"/>
      <c r="X48" s="105"/>
      <c r="Y48" s="110"/>
      <c r="Z48" s="105"/>
      <c r="AA48" s="110"/>
      <c r="AB48" s="105"/>
      <c r="AC48" s="105"/>
      <c r="AD48" s="109"/>
    </row>
    <row r="49" spans="1:30" ht="51" thickBot="1">
      <c r="A49" s="107"/>
      <c r="B49" s="108" t="s">
        <v>31</v>
      </c>
      <c r="C49" s="109">
        <f>SUM(C48)</f>
        <v>0</v>
      </c>
      <c r="D49" s="109">
        <f>SUM(D48)</f>
        <v>0</v>
      </c>
      <c r="E49" s="109">
        <f aca="true" t="shared" si="9" ref="E49:AC49">SUM(E48)</f>
        <v>0</v>
      </c>
      <c r="F49" s="109">
        <f t="shared" si="9"/>
        <v>0</v>
      </c>
      <c r="G49" s="109">
        <f t="shared" si="9"/>
        <v>0</v>
      </c>
      <c r="H49" s="109">
        <f t="shared" si="9"/>
        <v>0</v>
      </c>
      <c r="I49" s="109">
        <f t="shared" si="9"/>
        <v>0</v>
      </c>
      <c r="J49" s="109">
        <f t="shared" si="9"/>
        <v>0</v>
      </c>
      <c r="K49" s="109">
        <f t="shared" si="9"/>
        <v>100</v>
      </c>
      <c r="L49" s="109">
        <f t="shared" si="9"/>
        <v>0</v>
      </c>
      <c r="M49" s="109">
        <f t="shared" si="9"/>
        <v>0</v>
      </c>
      <c r="N49" s="109">
        <f t="shared" si="9"/>
        <v>0</v>
      </c>
      <c r="O49" s="109">
        <f t="shared" si="9"/>
        <v>0</v>
      </c>
      <c r="P49" s="109">
        <f t="shared" si="9"/>
        <v>0</v>
      </c>
      <c r="Q49" s="109">
        <f t="shared" si="9"/>
        <v>0</v>
      </c>
      <c r="R49" s="109">
        <f t="shared" si="9"/>
        <v>0</v>
      </c>
      <c r="S49" s="109">
        <f t="shared" si="9"/>
        <v>0</v>
      </c>
      <c r="T49" s="109">
        <f t="shared" si="9"/>
        <v>0</v>
      </c>
      <c r="U49" s="109">
        <f t="shared" si="9"/>
        <v>0</v>
      </c>
      <c r="V49" s="109">
        <f t="shared" si="9"/>
        <v>0</v>
      </c>
      <c r="W49" s="109">
        <f t="shared" si="9"/>
        <v>0</v>
      </c>
      <c r="X49" s="109">
        <f t="shared" si="9"/>
        <v>0</v>
      </c>
      <c r="Y49" s="109">
        <f t="shared" si="9"/>
        <v>0</v>
      </c>
      <c r="Z49" s="109">
        <f t="shared" si="9"/>
        <v>0</v>
      </c>
      <c r="AA49" s="109">
        <f t="shared" si="9"/>
        <v>0</v>
      </c>
      <c r="AB49" s="109">
        <f t="shared" si="9"/>
        <v>0</v>
      </c>
      <c r="AC49" s="109">
        <f t="shared" si="9"/>
        <v>0</v>
      </c>
      <c r="AD49" s="109">
        <f>SUM(AD48)</f>
        <v>0</v>
      </c>
    </row>
    <row r="50" spans="1:30" ht="51" thickBot="1">
      <c r="A50" s="227" t="s">
        <v>34</v>
      </c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9"/>
    </row>
    <row r="51" spans="1:30" ht="101.25" thickBot="1">
      <c r="A51" s="105">
        <v>18</v>
      </c>
      <c r="B51" s="122" t="s">
        <v>125</v>
      </c>
      <c r="C51" s="105"/>
      <c r="D51" s="109"/>
      <c r="E51" s="109"/>
      <c r="F51" s="109"/>
      <c r="G51" s="109"/>
      <c r="H51" s="109"/>
      <c r="I51" s="109"/>
      <c r="J51" s="109">
        <v>55</v>
      </c>
      <c r="K51" s="109"/>
      <c r="L51" s="109"/>
      <c r="M51" s="109"/>
      <c r="N51" s="110"/>
      <c r="O51" s="107"/>
      <c r="P51" s="110"/>
      <c r="Q51" s="107"/>
      <c r="R51" s="110"/>
      <c r="S51" s="107"/>
      <c r="T51" s="110"/>
      <c r="U51" s="107"/>
      <c r="V51" s="110"/>
      <c r="W51" s="105"/>
      <c r="X51" s="107"/>
      <c r="Y51" s="110"/>
      <c r="Z51" s="107"/>
      <c r="AA51" s="105"/>
      <c r="AB51" s="110"/>
      <c r="AC51" s="107"/>
      <c r="AD51" s="100"/>
    </row>
    <row r="52" spans="1:30" ht="101.25" thickBot="1">
      <c r="A52" s="107">
        <v>19</v>
      </c>
      <c r="B52" s="117" t="s">
        <v>284</v>
      </c>
      <c r="C52" s="105"/>
      <c r="D52" s="109"/>
      <c r="E52" s="109"/>
      <c r="F52" s="109"/>
      <c r="G52" s="109"/>
      <c r="H52" s="109"/>
      <c r="I52" s="109">
        <v>60</v>
      </c>
      <c r="J52" s="109">
        <v>12.4</v>
      </c>
      <c r="K52" s="109"/>
      <c r="L52" s="109"/>
      <c r="M52" s="109"/>
      <c r="N52" s="110"/>
      <c r="O52" s="107"/>
      <c r="P52" s="110">
        <v>1</v>
      </c>
      <c r="Q52" s="107"/>
      <c r="R52" s="110"/>
      <c r="S52" s="107"/>
      <c r="T52" s="110"/>
      <c r="U52" s="107"/>
      <c r="V52" s="110">
        <v>16</v>
      </c>
      <c r="W52" s="107"/>
      <c r="X52" s="105">
        <v>4</v>
      </c>
      <c r="Y52" s="110"/>
      <c r="Z52" s="107"/>
      <c r="AA52" s="107"/>
      <c r="AB52" s="110"/>
      <c r="AC52" s="107"/>
      <c r="AD52" s="109"/>
    </row>
    <row r="53" spans="1:30" ht="51" thickBot="1">
      <c r="A53" s="107">
        <v>20</v>
      </c>
      <c r="B53" s="108" t="s">
        <v>176</v>
      </c>
      <c r="C53" s="109"/>
      <c r="D53" s="109"/>
      <c r="E53" s="109">
        <v>0.9</v>
      </c>
      <c r="F53" s="109"/>
      <c r="G53" s="109"/>
      <c r="H53" s="109"/>
      <c r="I53" s="109"/>
      <c r="J53" s="109">
        <v>13</v>
      </c>
      <c r="K53" s="109"/>
      <c r="L53" s="109"/>
      <c r="M53" s="109"/>
      <c r="N53" s="107"/>
      <c r="O53" s="110"/>
      <c r="P53" s="107">
        <v>2.3</v>
      </c>
      <c r="Q53" s="110">
        <v>1.4</v>
      </c>
      <c r="R53" s="107">
        <v>14</v>
      </c>
      <c r="S53" s="110">
        <v>8</v>
      </c>
      <c r="T53" s="107"/>
      <c r="U53" s="105"/>
      <c r="V53" s="110"/>
      <c r="W53" s="107">
        <v>97</v>
      </c>
      <c r="X53" s="110"/>
      <c r="Y53" s="107"/>
      <c r="Z53" s="110"/>
      <c r="AA53" s="105"/>
      <c r="AB53" s="107"/>
      <c r="AC53" s="107"/>
      <c r="AD53" s="109"/>
    </row>
    <row r="54" spans="1:30" ht="51" thickBot="1">
      <c r="A54" s="105">
        <v>21</v>
      </c>
      <c r="B54" s="108" t="s">
        <v>170</v>
      </c>
      <c r="C54" s="105"/>
      <c r="D54" s="109"/>
      <c r="E54" s="109"/>
      <c r="F54" s="109"/>
      <c r="G54" s="109">
        <v>21</v>
      </c>
      <c r="H54" s="109"/>
      <c r="I54" s="109"/>
      <c r="J54" s="109">
        <v>18</v>
      </c>
      <c r="K54" s="109"/>
      <c r="L54" s="109"/>
      <c r="M54" s="109"/>
      <c r="N54" s="110"/>
      <c r="O54" s="107"/>
      <c r="P54" s="110">
        <v>4</v>
      </c>
      <c r="Q54" s="107"/>
      <c r="R54" s="110"/>
      <c r="S54" s="107"/>
      <c r="T54" s="111"/>
      <c r="U54" s="107"/>
      <c r="V54" s="110"/>
      <c r="W54" s="107"/>
      <c r="X54" s="107"/>
      <c r="Y54" s="110"/>
      <c r="Z54" s="107"/>
      <c r="AA54" s="110"/>
      <c r="AB54" s="107"/>
      <c r="AC54" s="107"/>
      <c r="AD54" s="109"/>
    </row>
    <row r="55" spans="1:30" ht="101.25" thickBot="1">
      <c r="A55" s="107">
        <v>22</v>
      </c>
      <c r="B55" s="108" t="s">
        <v>269</v>
      </c>
      <c r="C55" s="105"/>
      <c r="D55" s="109"/>
      <c r="E55" s="109"/>
      <c r="F55" s="109">
        <v>7</v>
      </c>
      <c r="G55" s="109"/>
      <c r="H55" s="109"/>
      <c r="I55" s="109"/>
      <c r="J55" s="109"/>
      <c r="K55" s="109"/>
      <c r="L55" s="109"/>
      <c r="M55" s="109"/>
      <c r="N55" s="110"/>
      <c r="O55" s="107">
        <v>7</v>
      </c>
      <c r="P55" s="110"/>
      <c r="Q55" s="107"/>
      <c r="R55" s="110"/>
      <c r="S55" s="107"/>
      <c r="T55" s="107"/>
      <c r="U55" s="107"/>
      <c r="V55" s="110"/>
      <c r="W55" s="107"/>
      <c r="X55" s="107"/>
      <c r="Y55" s="110"/>
      <c r="Z55" s="107"/>
      <c r="AA55" s="110"/>
      <c r="AB55" s="107"/>
      <c r="AC55" s="107"/>
      <c r="AD55" s="109"/>
    </row>
    <row r="56" spans="1:30" ht="101.25" thickBot="1">
      <c r="A56" s="107" t="s">
        <v>37</v>
      </c>
      <c r="B56" s="108" t="s">
        <v>75</v>
      </c>
      <c r="C56" s="105"/>
      <c r="D56" s="109">
        <v>40</v>
      </c>
      <c r="E56" s="115"/>
      <c r="F56" s="115"/>
      <c r="G56" s="115"/>
      <c r="H56" s="109"/>
      <c r="I56" s="109"/>
      <c r="J56" s="109"/>
      <c r="K56" s="109"/>
      <c r="L56" s="109"/>
      <c r="M56" s="109"/>
      <c r="N56" s="110"/>
      <c r="O56" s="105"/>
      <c r="P56" s="110"/>
      <c r="Q56" s="105"/>
      <c r="R56" s="110"/>
      <c r="S56" s="105"/>
      <c r="T56" s="110"/>
      <c r="U56" s="105"/>
      <c r="V56" s="110"/>
      <c r="W56" s="107"/>
      <c r="X56" s="105"/>
      <c r="Y56" s="105"/>
      <c r="Z56" s="110"/>
      <c r="AA56" s="107"/>
      <c r="AB56" s="105"/>
      <c r="AC56" s="110"/>
      <c r="AD56" s="105"/>
    </row>
    <row r="57" spans="1:30" ht="51" thickBot="1">
      <c r="A57" s="105"/>
      <c r="B57" s="112" t="s">
        <v>7</v>
      </c>
      <c r="C57" s="105">
        <f aca="true" t="shared" si="10" ref="C57:AD57">SUM(C51:C56)</f>
        <v>0</v>
      </c>
      <c r="D57" s="105">
        <f t="shared" si="10"/>
        <v>40</v>
      </c>
      <c r="E57" s="105">
        <f t="shared" si="10"/>
        <v>0.9</v>
      </c>
      <c r="F57" s="105">
        <f t="shared" si="10"/>
        <v>7</v>
      </c>
      <c r="G57" s="105">
        <f t="shared" si="10"/>
        <v>21</v>
      </c>
      <c r="H57" s="105">
        <f t="shared" si="10"/>
        <v>0</v>
      </c>
      <c r="I57" s="105">
        <f t="shared" si="10"/>
        <v>60</v>
      </c>
      <c r="J57" s="105">
        <f t="shared" si="10"/>
        <v>98.4</v>
      </c>
      <c r="K57" s="105">
        <f t="shared" si="10"/>
        <v>0</v>
      </c>
      <c r="L57" s="105">
        <f t="shared" si="10"/>
        <v>0</v>
      </c>
      <c r="M57" s="105">
        <f t="shared" si="10"/>
        <v>0</v>
      </c>
      <c r="N57" s="105">
        <f t="shared" si="10"/>
        <v>0</v>
      </c>
      <c r="O57" s="105">
        <f t="shared" si="10"/>
        <v>7</v>
      </c>
      <c r="P57" s="105">
        <f t="shared" si="10"/>
        <v>7.3</v>
      </c>
      <c r="Q57" s="105">
        <f t="shared" si="10"/>
        <v>1.4</v>
      </c>
      <c r="R57" s="105">
        <f t="shared" si="10"/>
        <v>14</v>
      </c>
      <c r="S57" s="105">
        <f t="shared" si="10"/>
        <v>8</v>
      </c>
      <c r="T57" s="105">
        <f t="shared" si="10"/>
        <v>0</v>
      </c>
      <c r="U57" s="105">
        <f t="shared" si="10"/>
        <v>0</v>
      </c>
      <c r="V57" s="105">
        <f t="shared" si="10"/>
        <v>16</v>
      </c>
      <c r="W57" s="105">
        <f t="shared" si="10"/>
        <v>97</v>
      </c>
      <c r="X57" s="105">
        <f t="shared" si="10"/>
        <v>4</v>
      </c>
      <c r="Y57" s="105">
        <f t="shared" si="10"/>
        <v>0</v>
      </c>
      <c r="Z57" s="105">
        <f t="shared" si="10"/>
        <v>0</v>
      </c>
      <c r="AA57" s="105">
        <f t="shared" si="10"/>
        <v>0</v>
      </c>
      <c r="AB57" s="105">
        <f t="shared" si="10"/>
        <v>0</v>
      </c>
      <c r="AC57" s="105">
        <f t="shared" si="10"/>
        <v>0</v>
      </c>
      <c r="AD57" s="105">
        <f t="shared" si="10"/>
        <v>0</v>
      </c>
    </row>
    <row r="58" spans="1:30" ht="51" thickBot="1">
      <c r="A58" s="227" t="s">
        <v>30</v>
      </c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9"/>
    </row>
    <row r="59" spans="1:30" ht="101.25" thickBot="1">
      <c r="A59" s="107">
        <v>8.9</v>
      </c>
      <c r="B59" s="117" t="s">
        <v>237</v>
      </c>
      <c r="C59" s="107"/>
      <c r="D59" s="109"/>
      <c r="E59" s="107"/>
      <c r="F59" s="107"/>
      <c r="G59" s="107"/>
      <c r="H59" s="109"/>
      <c r="I59" s="109"/>
      <c r="J59" s="109"/>
      <c r="K59" s="109"/>
      <c r="L59" s="109"/>
      <c r="M59" s="109"/>
      <c r="N59" s="110"/>
      <c r="O59" s="105"/>
      <c r="P59" s="110"/>
      <c r="Q59" s="105"/>
      <c r="R59" s="110"/>
      <c r="S59" s="105">
        <v>154</v>
      </c>
      <c r="T59" s="110"/>
      <c r="U59" s="105"/>
      <c r="V59" s="110"/>
      <c r="W59" s="105"/>
      <c r="X59" s="105"/>
      <c r="Y59" s="110"/>
      <c r="Z59" s="105"/>
      <c r="AA59" s="105"/>
      <c r="AB59" s="110"/>
      <c r="AC59" s="105"/>
      <c r="AD59" s="109"/>
    </row>
    <row r="60" spans="1:30" ht="51" thickBot="1">
      <c r="A60" s="107">
        <v>23</v>
      </c>
      <c r="B60" s="117" t="s">
        <v>213</v>
      </c>
      <c r="C60" s="105"/>
      <c r="D60" s="109"/>
      <c r="E60" s="109">
        <v>35</v>
      </c>
      <c r="F60" s="109"/>
      <c r="G60" s="109"/>
      <c r="H60" s="109"/>
      <c r="I60" s="109"/>
      <c r="J60" s="109"/>
      <c r="K60" s="109"/>
      <c r="L60" s="109"/>
      <c r="M60" s="109"/>
      <c r="N60" s="109"/>
      <c r="O60" s="109">
        <v>7</v>
      </c>
      <c r="P60" s="109">
        <v>2</v>
      </c>
      <c r="Q60" s="109">
        <v>0.7</v>
      </c>
      <c r="R60" s="109">
        <v>5</v>
      </c>
      <c r="S60" s="109"/>
      <c r="T60" s="109"/>
      <c r="U60" s="109"/>
      <c r="V60" s="109"/>
      <c r="W60" s="109"/>
      <c r="X60" s="109">
        <v>16</v>
      </c>
      <c r="Y60" s="109"/>
      <c r="Z60" s="109"/>
      <c r="AA60" s="109"/>
      <c r="AB60" s="109"/>
      <c r="AC60" s="109"/>
      <c r="AD60" s="109"/>
    </row>
    <row r="61" spans="1:30" ht="51" thickBot="1">
      <c r="A61" s="107"/>
      <c r="B61" s="108" t="s">
        <v>7</v>
      </c>
      <c r="C61" s="109">
        <f aca="true" t="shared" si="11" ref="C61:AD61">SUM(C59:C60)</f>
        <v>0</v>
      </c>
      <c r="D61" s="109">
        <f t="shared" si="11"/>
        <v>0</v>
      </c>
      <c r="E61" s="109">
        <f t="shared" si="11"/>
        <v>35</v>
      </c>
      <c r="F61" s="109">
        <f t="shared" si="11"/>
        <v>0</v>
      </c>
      <c r="G61" s="109">
        <f t="shared" si="11"/>
        <v>0</v>
      </c>
      <c r="H61" s="109">
        <f t="shared" si="11"/>
        <v>0</v>
      </c>
      <c r="I61" s="109">
        <f t="shared" si="11"/>
        <v>0</v>
      </c>
      <c r="J61" s="109">
        <f t="shared" si="11"/>
        <v>0</v>
      </c>
      <c r="K61" s="109">
        <f t="shared" si="11"/>
        <v>0</v>
      </c>
      <c r="L61" s="109">
        <f t="shared" si="11"/>
        <v>0</v>
      </c>
      <c r="M61" s="109">
        <f t="shared" si="11"/>
        <v>0</v>
      </c>
      <c r="N61" s="109">
        <f t="shared" si="11"/>
        <v>0</v>
      </c>
      <c r="O61" s="109">
        <f t="shared" si="11"/>
        <v>7</v>
      </c>
      <c r="P61" s="109">
        <f t="shared" si="11"/>
        <v>2</v>
      </c>
      <c r="Q61" s="109">
        <f t="shared" si="11"/>
        <v>0.7</v>
      </c>
      <c r="R61" s="109">
        <f t="shared" si="11"/>
        <v>5</v>
      </c>
      <c r="S61" s="109">
        <f t="shared" si="11"/>
        <v>154</v>
      </c>
      <c r="T61" s="109">
        <f t="shared" si="11"/>
        <v>0</v>
      </c>
      <c r="U61" s="109">
        <f t="shared" si="11"/>
        <v>0</v>
      </c>
      <c r="V61" s="109">
        <f t="shared" si="11"/>
        <v>0</v>
      </c>
      <c r="W61" s="109">
        <f t="shared" si="11"/>
        <v>0</v>
      </c>
      <c r="X61" s="109">
        <f t="shared" si="11"/>
        <v>16</v>
      </c>
      <c r="Y61" s="109">
        <f t="shared" si="11"/>
        <v>0</v>
      </c>
      <c r="Z61" s="109">
        <f t="shared" si="11"/>
        <v>0</v>
      </c>
      <c r="AA61" s="109">
        <f t="shared" si="11"/>
        <v>0</v>
      </c>
      <c r="AB61" s="109">
        <f t="shared" si="11"/>
        <v>0</v>
      </c>
      <c r="AC61" s="109">
        <f t="shared" si="11"/>
        <v>0</v>
      </c>
      <c r="AD61" s="109">
        <f t="shared" si="11"/>
        <v>0</v>
      </c>
    </row>
    <row r="62" spans="1:30" ht="51" thickBot="1">
      <c r="A62" s="227" t="s">
        <v>35</v>
      </c>
      <c r="B62" s="228"/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9"/>
    </row>
    <row r="63" spans="1:30" ht="51" thickBot="1">
      <c r="A63" s="107">
        <v>25</v>
      </c>
      <c r="B63" s="108" t="s">
        <v>163</v>
      </c>
      <c r="C63" s="109"/>
      <c r="D63" s="109"/>
      <c r="E63" s="109"/>
      <c r="F63" s="109"/>
      <c r="G63" s="109"/>
      <c r="H63" s="109"/>
      <c r="I63" s="109">
        <v>96</v>
      </c>
      <c r="J63" s="109">
        <v>105</v>
      </c>
      <c r="K63" s="109"/>
      <c r="L63" s="109"/>
      <c r="M63" s="109"/>
      <c r="N63" s="107"/>
      <c r="O63" s="110"/>
      <c r="P63" s="107">
        <v>4</v>
      </c>
      <c r="Q63" s="110"/>
      <c r="R63" s="107"/>
      <c r="S63" s="110"/>
      <c r="T63" s="107"/>
      <c r="U63" s="105"/>
      <c r="V63" s="110"/>
      <c r="W63" s="107"/>
      <c r="X63" s="110"/>
      <c r="Y63" s="107"/>
      <c r="Z63" s="110"/>
      <c r="AA63" s="105"/>
      <c r="AB63" s="107"/>
      <c r="AC63" s="107"/>
      <c r="AD63" s="109"/>
    </row>
    <row r="64" spans="1:30" ht="51" thickBot="1">
      <c r="A64" s="105">
        <v>26</v>
      </c>
      <c r="B64" s="118" t="s">
        <v>8</v>
      </c>
      <c r="C64" s="105"/>
      <c r="D64" s="115"/>
      <c r="E64" s="115"/>
      <c r="F64" s="115"/>
      <c r="G64" s="115"/>
      <c r="H64" s="109"/>
      <c r="I64" s="109"/>
      <c r="J64" s="109"/>
      <c r="K64" s="109"/>
      <c r="L64" s="109"/>
      <c r="M64" s="109"/>
      <c r="N64" s="110"/>
      <c r="O64" s="105">
        <v>9</v>
      </c>
      <c r="P64" s="110"/>
      <c r="Q64" s="105"/>
      <c r="R64" s="110"/>
      <c r="S64" s="105"/>
      <c r="T64" s="105"/>
      <c r="U64" s="105"/>
      <c r="V64" s="110"/>
      <c r="W64" s="105"/>
      <c r="X64" s="105"/>
      <c r="Y64" s="110"/>
      <c r="Z64" s="105">
        <v>0.5</v>
      </c>
      <c r="AA64" s="105"/>
      <c r="AB64" s="110"/>
      <c r="AC64" s="105"/>
      <c r="AD64" s="109"/>
    </row>
    <row r="65" spans="1:30" ht="101.25" thickBot="1">
      <c r="A65" s="107" t="s">
        <v>37</v>
      </c>
      <c r="B65" s="108" t="s">
        <v>63</v>
      </c>
      <c r="C65" s="109">
        <v>30</v>
      </c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</row>
    <row r="66" spans="1:30" ht="101.25" thickBot="1">
      <c r="A66" s="107">
        <v>14</v>
      </c>
      <c r="B66" s="108" t="s">
        <v>203</v>
      </c>
      <c r="C66" s="105"/>
      <c r="D66" s="115"/>
      <c r="E66" s="115"/>
      <c r="F66" s="115"/>
      <c r="G66" s="115"/>
      <c r="H66" s="109"/>
      <c r="I66" s="109"/>
      <c r="J66" s="109"/>
      <c r="K66" s="109"/>
      <c r="L66" s="109">
        <v>70</v>
      </c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5"/>
      <c r="AA66" s="109"/>
      <c r="AB66" s="109"/>
      <c r="AC66" s="109"/>
      <c r="AD66" s="109"/>
    </row>
    <row r="67" spans="1:30" ht="51" thickBot="1">
      <c r="A67" s="97"/>
      <c r="B67" s="108" t="s">
        <v>7</v>
      </c>
      <c r="C67" s="105">
        <f aca="true" t="shared" si="12" ref="C67:AD67">SUM(C63:C66)</f>
        <v>30</v>
      </c>
      <c r="D67" s="105">
        <f t="shared" si="12"/>
        <v>0</v>
      </c>
      <c r="E67" s="105">
        <f t="shared" si="12"/>
        <v>0</v>
      </c>
      <c r="F67" s="105">
        <f t="shared" si="12"/>
        <v>0</v>
      </c>
      <c r="G67" s="105">
        <f t="shared" si="12"/>
        <v>0</v>
      </c>
      <c r="H67" s="105">
        <f t="shared" si="12"/>
        <v>0</v>
      </c>
      <c r="I67" s="105">
        <f t="shared" si="12"/>
        <v>96</v>
      </c>
      <c r="J67" s="105">
        <f t="shared" si="12"/>
        <v>105</v>
      </c>
      <c r="K67" s="105">
        <f t="shared" si="12"/>
        <v>0</v>
      </c>
      <c r="L67" s="105">
        <f t="shared" si="12"/>
        <v>70</v>
      </c>
      <c r="M67" s="105">
        <f t="shared" si="12"/>
        <v>0</v>
      </c>
      <c r="N67" s="105">
        <f t="shared" si="12"/>
        <v>0</v>
      </c>
      <c r="O67" s="105">
        <f t="shared" si="12"/>
        <v>9</v>
      </c>
      <c r="P67" s="105">
        <f t="shared" si="12"/>
        <v>4</v>
      </c>
      <c r="Q67" s="105">
        <f t="shared" si="12"/>
        <v>0</v>
      </c>
      <c r="R67" s="105">
        <f t="shared" si="12"/>
        <v>0</v>
      </c>
      <c r="S67" s="105">
        <f t="shared" si="12"/>
        <v>0</v>
      </c>
      <c r="T67" s="105">
        <f t="shared" si="12"/>
        <v>0</v>
      </c>
      <c r="U67" s="105">
        <f t="shared" si="12"/>
        <v>0</v>
      </c>
      <c r="V67" s="105">
        <f t="shared" si="12"/>
        <v>0</v>
      </c>
      <c r="W67" s="105">
        <f t="shared" si="12"/>
        <v>0</v>
      </c>
      <c r="X67" s="105">
        <f t="shared" si="12"/>
        <v>0</v>
      </c>
      <c r="Y67" s="105">
        <f t="shared" si="12"/>
        <v>0</v>
      </c>
      <c r="Z67" s="105">
        <f t="shared" si="12"/>
        <v>0.5</v>
      </c>
      <c r="AA67" s="105">
        <f t="shared" si="12"/>
        <v>0</v>
      </c>
      <c r="AB67" s="105">
        <f t="shared" si="12"/>
        <v>0</v>
      </c>
      <c r="AC67" s="105">
        <f t="shared" si="12"/>
        <v>0</v>
      </c>
      <c r="AD67" s="105">
        <f t="shared" si="12"/>
        <v>0</v>
      </c>
    </row>
    <row r="68" spans="1:30" ht="101.25" thickBot="1">
      <c r="A68" s="91"/>
      <c r="B68" s="108" t="s">
        <v>76</v>
      </c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>
        <v>4</v>
      </c>
      <c r="AD68" s="105"/>
    </row>
    <row r="69" spans="1:30" ht="51" thickBot="1">
      <c r="A69" s="107"/>
      <c r="B69" s="121" t="s">
        <v>11</v>
      </c>
      <c r="C69" s="105">
        <f aca="true" t="shared" si="13" ref="C69:K69">SUM(C46+C57+C61+C67+C49)</f>
        <v>65</v>
      </c>
      <c r="D69" s="105">
        <f t="shared" si="13"/>
        <v>40</v>
      </c>
      <c r="E69" s="105">
        <f t="shared" si="13"/>
        <v>35.9</v>
      </c>
      <c r="F69" s="105">
        <f t="shared" si="13"/>
        <v>7</v>
      </c>
      <c r="G69" s="105">
        <f t="shared" si="13"/>
        <v>36</v>
      </c>
      <c r="H69" s="105">
        <f t="shared" si="13"/>
        <v>0</v>
      </c>
      <c r="I69" s="105">
        <f t="shared" si="13"/>
        <v>156</v>
      </c>
      <c r="J69" s="105">
        <f t="shared" si="13"/>
        <v>203.4</v>
      </c>
      <c r="K69" s="105">
        <f t="shared" si="13"/>
        <v>100</v>
      </c>
      <c r="L69" s="105">
        <f>SUM(L46+L57+L61+L67+M49)</f>
        <v>80</v>
      </c>
      <c r="M69" s="105">
        <f aca="true" t="shared" si="14" ref="M69:AB69">SUM(M46+M57+M61+M67)</f>
        <v>0</v>
      </c>
      <c r="N69" s="105">
        <f t="shared" si="14"/>
        <v>0</v>
      </c>
      <c r="O69" s="105">
        <f t="shared" si="14"/>
        <v>36</v>
      </c>
      <c r="P69" s="105">
        <f t="shared" si="14"/>
        <v>15.3</v>
      </c>
      <c r="Q69" s="105">
        <f t="shared" si="14"/>
        <v>2.0999999999999996</v>
      </c>
      <c r="R69" s="105">
        <f t="shared" si="14"/>
        <v>19</v>
      </c>
      <c r="S69" s="105">
        <f t="shared" si="14"/>
        <v>360</v>
      </c>
      <c r="T69" s="105">
        <f t="shared" si="14"/>
        <v>0</v>
      </c>
      <c r="U69" s="105">
        <f t="shared" si="14"/>
        <v>0</v>
      </c>
      <c r="V69" s="105">
        <f t="shared" si="14"/>
        <v>16</v>
      </c>
      <c r="W69" s="105">
        <f t="shared" si="14"/>
        <v>97</v>
      </c>
      <c r="X69" s="105">
        <f t="shared" si="14"/>
        <v>20</v>
      </c>
      <c r="Y69" s="105">
        <f t="shared" si="14"/>
        <v>0</v>
      </c>
      <c r="Z69" s="105">
        <f t="shared" si="14"/>
        <v>0.5</v>
      </c>
      <c r="AA69" s="105">
        <f t="shared" si="14"/>
        <v>0</v>
      </c>
      <c r="AB69" s="105">
        <f t="shared" si="14"/>
        <v>1</v>
      </c>
      <c r="AC69" s="105">
        <v>4</v>
      </c>
      <c r="AD69" s="105">
        <f>SUM(AD46+AD57+AD61+AD67)</f>
        <v>0</v>
      </c>
    </row>
    <row r="70" spans="1:30" ht="48.75" customHeight="1" thickBot="1">
      <c r="A70" s="231" t="s">
        <v>81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3"/>
    </row>
    <row r="71" spans="1:30" ht="51" thickBot="1">
      <c r="A71" s="231" t="s">
        <v>15</v>
      </c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  <c r="AD71" s="233"/>
    </row>
    <row r="72" spans="1:30" ht="50.25" customHeight="1">
      <c r="A72" s="236" t="s">
        <v>130</v>
      </c>
      <c r="B72" s="234" t="s">
        <v>24</v>
      </c>
      <c r="C72" s="221" t="s">
        <v>63</v>
      </c>
      <c r="D72" s="221" t="s">
        <v>64</v>
      </c>
      <c r="E72" s="221" t="s">
        <v>65</v>
      </c>
      <c r="F72" s="221" t="s">
        <v>66</v>
      </c>
      <c r="G72" s="221" t="s">
        <v>60</v>
      </c>
      <c r="H72" s="221" t="s">
        <v>67</v>
      </c>
      <c r="I72" s="221" t="s">
        <v>114</v>
      </c>
      <c r="J72" s="221" t="s">
        <v>108</v>
      </c>
      <c r="K72" s="89"/>
      <c r="L72" s="221" t="s">
        <v>120</v>
      </c>
      <c r="M72" s="221" t="s">
        <v>69</v>
      </c>
      <c r="N72" s="221" t="s">
        <v>48</v>
      </c>
      <c r="O72" s="221" t="s">
        <v>49</v>
      </c>
      <c r="P72" s="221" t="s">
        <v>70</v>
      </c>
      <c r="Q72" s="221" t="s">
        <v>50</v>
      </c>
      <c r="R72" s="221" t="s">
        <v>71</v>
      </c>
      <c r="S72" s="221" t="s">
        <v>208</v>
      </c>
      <c r="T72" s="221" t="s">
        <v>74</v>
      </c>
      <c r="U72" s="221" t="s">
        <v>111</v>
      </c>
      <c r="V72" s="221" t="s">
        <v>116</v>
      </c>
      <c r="W72" s="221" t="s">
        <v>117</v>
      </c>
      <c r="X72" s="221" t="s">
        <v>51</v>
      </c>
      <c r="Y72" s="221" t="s">
        <v>52</v>
      </c>
      <c r="Z72" s="221" t="s">
        <v>54</v>
      </c>
      <c r="AA72" s="89"/>
      <c r="AB72" s="221" t="s">
        <v>72</v>
      </c>
      <c r="AC72" s="221" t="s">
        <v>53</v>
      </c>
      <c r="AD72" s="221" t="s">
        <v>73</v>
      </c>
    </row>
    <row r="73" spans="1:30" ht="330" customHeight="1" thickBot="1">
      <c r="A73" s="237"/>
      <c r="B73" s="235"/>
      <c r="C73" s="222"/>
      <c r="D73" s="222"/>
      <c r="E73" s="222"/>
      <c r="F73" s="222"/>
      <c r="G73" s="222"/>
      <c r="H73" s="222"/>
      <c r="I73" s="222"/>
      <c r="J73" s="222"/>
      <c r="K73" s="90" t="s">
        <v>68</v>
      </c>
      <c r="L73" s="222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90" t="s">
        <v>184</v>
      </c>
      <c r="AB73" s="222"/>
      <c r="AC73" s="222"/>
      <c r="AD73" s="222"/>
    </row>
    <row r="74" spans="1:30" ht="51" thickBot="1">
      <c r="A74" s="91">
        <v>1</v>
      </c>
      <c r="B74" s="96">
        <v>2</v>
      </c>
      <c r="C74" s="97" t="s">
        <v>61</v>
      </c>
      <c r="D74" s="98">
        <v>4</v>
      </c>
      <c r="E74" s="97">
        <v>5</v>
      </c>
      <c r="F74" s="97">
        <v>6</v>
      </c>
      <c r="G74" s="97">
        <v>7</v>
      </c>
      <c r="H74" s="97">
        <v>8</v>
      </c>
      <c r="I74" s="97" t="s">
        <v>62</v>
      </c>
      <c r="J74" s="98">
        <v>10</v>
      </c>
      <c r="K74" s="97">
        <v>11</v>
      </c>
      <c r="L74" s="97">
        <v>12</v>
      </c>
      <c r="M74" s="97">
        <v>13</v>
      </c>
      <c r="N74" s="97">
        <v>14</v>
      </c>
      <c r="O74" s="97">
        <v>15</v>
      </c>
      <c r="P74" s="99">
        <v>16</v>
      </c>
      <c r="Q74" s="97">
        <v>17</v>
      </c>
      <c r="R74" s="99">
        <v>18</v>
      </c>
      <c r="S74" s="97">
        <v>19</v>
      </c>
      <c r="T74" s="99">
        <v>20</v>
      </c>
      <c r="U74" s="97">
        <v>21</v>
      </c>
      <c r="V74" s="97">
        <v>22</v>
      </c>
      <c r="W74" s="99">
        <v>23</v>
      </c>
      <c r="X74" s="97">
        <v>24</v>
      </c>
      <c r="Y74" s="97">
        <v>25</v>
      </c>
      <c r="Z74" s="97">
        <v>26</v>
      </c>
      <c r="AA74" s="99">
        <v>27</v>
      </c>
      <c r="AB74" s="97">
        <v>28</v>
      </c>
      <c r="AC74" s="97">
        <v>29</v>
      </c>
      <c r="AD74" s="100">
        <v>30</v>
      </c>
    </row>
    <row r="75" spans="1:30" ht="51" thickBot="1">
      <c r="A75" s="231" t="s">
        <v>6</v>
      </c>
      <c r="B75" s="232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32"/>
      <c r="Z75" s="232"/>
      <c r="AA75" s="232"/>
      <c r="AB75" s="232"/>
      <c r="AC75" s="232"/>
      <c r="AD75" s="233"/>
    </row>
    <row r="76" spans="1:30" ht="101.25" thickBot="1">
      <c r="A76" s="105">
        <v>26</v>
      </c>
      <c r="B76" s="112" t="s">
        <v>209</v>
      </c>
      <c r="C76" s="105"/>
      <c r="D76" s="115"/>
      <c r="E76" s="115"/>
      <c r="F76" s="115"/>
      <c r="G76" s="115">
        <v>15</v>
      </c>
      <c r="H76" s="109"/>
      <c r="I76" s="109"/>
      <c r="J76" s="109"/>
      <c r="K76" s="109"/>
      <c r="L76" s="109"/>
      <c r="M76" s="109"/>
      <c r="N76" s="110"/>
      <c r="O76" s="105">
        <v>2</v>
      </c>
      <c r="P76" s="105">
        <v>1.5</v>
      </c>
      <c r="Q76" s="105"/>
      <c r="R76" s="110"/>
      <c r="S76" s="105">
        <v>135</v>
      </c>
      <c r="T76" s="110"/>
      <c r="U76" s="105"/>
      <c r="V76" s="105"/>
      <c r="W76" s="110"/>
      <c r="X76" s="105"/>
      <c r="Y76" s="105"/>
      <c r="Z76" s="105"/>
      <c r="AA76" s="110"/>
      <c r="AB76" s="105"/>
      <c r="AC76" s="110"/>
      <c r="AD76" s="105"/>
    </row>
    <row r="77" spans="1:30" ht="51" thickBot="1">
      <c r="A77" s="105">
        <v>25</v>
      </c>
      <c r="B77" s="118" t="s">
        <v>8</v>
      </c>
      <c r="C77" s="105"/>
      <c r="D77" s="115"/>
      <c r="E77" s="115"/>
      <c r="F77" s="115"/>
      <c r="G77" s="115"/>
      <c r="H77" s="109"/>
      <c r="I77" s="109"/>
      <c r="J77" s="109"/>
      <c r="K77" s="109"/>
      <c r="L77" s="109"/>
      <c r="M77" s="109"/>
      <c r="N77" s="110"/>
      <c r="O77" s="105">
        <v>9</v>
      </c>
      <c r="P77" s="110"/>
      <c r="Q77" s="105"/>
      <c r="R77" s="110"/>
      <c r="S77" s="105"/>
      <c r="T77" s="105"/>
      <c r="U77" s="105"/>
      <c r="V77" s="110"/>
      <c r="W77" s="105"/>
      <c r="X77" s="105"/>
      <c r="Y77" s="110"/>
      <c r="Z77" s="105">
        <v>0.5</v>
      </c>
      <c r="AA77" s="105"/>
      <c r="AB77" s="110"/>
      <c r="AC77" s="105"/>
      <c r="AD77" s="109"/>
    </row>
    <row r="78" spans="1:30" ht="51" thickBot="1">
      <c r="A78" s="107">
        <v>27</v>
      </c>
      <c r="B78" s="108" t="s">
        <v>40</v>
      </c>
      <c r="C78" s="109">
        <v>35</v>
      </c>
      <c r="D78" s="115"/>
      <c r="E78" s="115"/>
      <c r="F78" s="115"/>
      <c r="G78" s="115"/>
      <c r="H78" s="109"/>
      <c r="I78" s="109"/>
      <c r="J78" s="109"/>
      <c r="K78" s="109"/>
      <c r="L78" s="109"/>
      <c r="M78" s="109"/>
      <c r="N78" s="110"/>
      <c r="O78" s="105"/>
      <c r="P78" s="110">
        <v>6</v>
      </c>
      <c r="Q78" s="105"/>
      <c r="R78" s="110"/>
      <c r="S78" s="105"/>
      <c r="T78" s="110"/>
      <c r="U78" s="105"/>
      <c r="V78" s="107"/>
      <c r="W78" s="110"/>
      <c r="X78" s="105"/>
      <c r="Y78" s="105"/>
      <c r="Z78" s="110"/>
      <c r="AA78" s="107"/>
      <c r="AB78" s="105"/>
      <c r="AC78" s="110"/>
      <c r="AD78" s="105"/>
    </row>
    <row r="79" spans="1:30" ht="51" thickBot="1">
      <c r="A79" s="107"/>
      <c r="B79" s="108" t="s">
        <v>7</v>
      </c>
      <c r="C79" s="105">
        <f>C76+C77+C78</f>
        <v>35</v>
      </c>
      <c r="D79" s="105">
        <f aca="true" t="shared" si="15" ref="D79:AD79">D76+D77+D78</f>
        <v>0</v>
      </c>
      <c r="E79" s="105">
        <f t="shared" si="15"/>
        <v>0</v>
      </c>
      <c r="F79" s="105">
        <f t="shared" si="15"/>
        <v>0</v>
      </c>
      <c r="G79" s="105">
        <f t="shared" si="15"/>
        <v>15</v>
      </c>
      <c r="H79" s="105">
        <f t="shared" si="15"/>
        <v>0</v>
      </c>
      <c r="I79" s="105">
        <f t="shared" si="15"/>
        <v>0</v>
      </c>
      <c r="J79" s="105">
        <f t="shared" si="15"/>
        <v>0</v>
      </c>
      <c r="K79" s="105">
        <f t="shared" si="15"/>
        <v>0</v>
      </c>
      <c r="L79" s="105">
        <f t="shared" si="15"/>
        <v>0</v>
      </c>
      <c r="M79" s="105">
        <f t="shared" si="15"/>
        <v>0</v>
      </c>
      <c r="N79" s="105">
        <f t="shared" si="15"/>
        <v>0</v>
      </c>
      <c r="O79" s="105">
        <f t="shared" si="15"/>
        <v>11</v>
      </c>
      <c r="P79" s="105">
        <f t="shared" si="15"/>
        <v>7.5</v>
      </c>
      <c r="Q79" s="105">
        <f t="shared" si="15"/>
        <v>0</v>
      </c>
      <c r="R79" s="105">
        <f t="shared" si="15"/>
        <v>0</v>
      </c>
      <c r="S79" s="105">
        <f t="shared" si="15"/>
        <v>135</v>
      </c>
      <c r="T79" s="105">
        <f t="shared" si="15"/>
        <v>0</v>
      </c>
      <c r="U79" s="105">
        <f t="shared" si="15"/>
        <v>0</v>
      </c>
      <c r="V79" s="105">
        <f t="shared" si="15"/>
        <v>0</v>
      </c>
      <c r="W79" s="105">
        <f t="shared" si="15"/>
        <v>0</v>
      </c>
      <c r="X79" s="105">
        <f t="shared" si="15"/>
        <v>0</v>
      </c>
      <c r="Y79" s="105">
        <f t="shared" si="15"/>
        <v>0</v>
      </c>
      <c r="Z79" s="105">
        <f t="shared" si="15"/>
        <v>0.5</v>
      </c>
      <c r="AA79" s="105">
        <f t="shared" si="15"/>
        <v>0</v>
      </c>
      <c r="AB79" s="105">
        <f t="shared" si="15"/>
        <v>0</v>
      </c>
      <c r="AC79" s="105">
        <f t="shared" si="15"/>
        <v>0</v>
      </c>
      <c r="AD79" s="105">
        <f t="shared" si="15"/>
        <v>0</v>
      </c>
    </row>
    <row r="80" spans="1:30" ht="51" thickBot="1">
      <c r="A80" s="227" t="s">
        <v>59</v>
      </c>
      <c r="B80" s="228"/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229"/>
    </row>
    <row r="81" spans="1:30" ht="51" thickBot="1">
      <c r="A81" s="107" t="s">
        <v>37</v>
      </c>
      <c r="B81" s="112" t="s">
        <v>129</v>
      </c>
      <c r="C81" s="105"/>
      <c r="D81" s="109"/>
      <c r="E81" s="109"/>
      <c r="F81" s="109"/>
      <c r="G81" s="109"/>
      <c r="H81" s="109"/>
      <c r="I81" s="109"/>
      <c r="J81" s="109"/>
      <c r="K81" s="109">
        <v>100</v>
      </c>
      <c r="L81" s="109"/>
      <c r="M81" s="109"/>
      <c r="N81" s="110"/>
      <c r="O81" s="105"/>
      <c r="P81" s="110"/>
      <c r="Q81" s="105"/>
      <c r="R81" s="110"/>
      <c r="S81" s="105"/>
      <c r="T81" s="110"/>
      <c r="U81" s="105"/>
      <c r="V81" s="110"/>
      <c r="W81" s="105"/>
      <c r="X81" s="105"/>
      <c r="Y81" s="110"/>
      <c r="Z81" s="105"/>
      <c r="AA81" s="110"/>
      <c r="AB81" s="105"/>
      <c r="AC81" s="105"/>
      <c r="AD81" s="109"/>
    </row>
    <row r="82" spans="1:30" ht="51" thickBot="1">
      <c r="A82" s="107"/>
      <c r="B82" s="108" t="s">
        <v>31</v>
      </c>
      <c r="C82" s="105">
        <f aca="true" t="shared" si="16" ref="C82:AD82">SUM(C81)</f>
        <v>0</v>
      </c>
      <c r="D82" s="105">
        <f t="shared" si="16"/>
        <v>0</v>
      </c>
      <c r="E82" s="105">
        <f t="shared" si="16"/>
        <v>0</v>
      </c>
      <c r="F82" s="105">
        <f t="shared" si="16"/>
        <v>0</v>
      </c>
      <c r="G82" s="105">
        <f t="shared" si="16"/>
        <v>0</v>
      </c>
      <c r="H82" s="105">
        <f t="shared" si="16"/>
        <v>0</v>
      </c>
      <c r="I82" s="105">
        <f t="shared" si="16"/>
        <v>0</v>
      </c>
      <c r="J82" s="105">
        <f t="shared" si="16"/>
        <v>0</v>
      </c>
      <c r="K82" s="105">
        <f t="shared" si="16"/>
        <v>100</v>
      </c>
      <c r="L82" s="105">
        <f t="shared" si="16"/>
        <v>0</v>
      </c>
      <c r="M82" s="105">
        <f t="shared" si="16"/>
        <v>0</v>
      </c>
      <c r="N82" s="105">
        <f t="shared" si="16"/>
        <v>0</v>
      </c>
      <c r="O82" s="105">
        <f t="shared" si="16"/>
        <v>0</v>
      </c>
      <c r="P82" s="105">
        <f t="shared" si="16"/>
        <v>0</v>
      </c>
      <c r="Q82" s="105">
        <f t="shared" si="16"/>
        <v>0</v>
      </c>
      <c r="R82" s="105">
        <f t="shared" si="16"/>
        <v>0</v>
      </c>
      <c r="S82" s="105">
        <f t="shared" si="16"/>
        <v>0</v>
      </c>
      <c r="T82" s="105">
        <f t="shared" si="16"/>
        <v>0</v>
      </c>
      <c r="U82" s="105">
        <f t="shared" si="16"/>
        <v>0</v>
      </c>
      <c r="V82" s="105">
        <f t="shared" si="16"/>
        <v>0</v>
      </c>
      <c r="W82" s="105">
        <f t="shared" si="16"/>
        <v>0</v>
      </c>
      <c r="X82" s="105">
        <f t="shared" si="16"/>
        <v>0</v>
      </c>
      <c r="Y82" s="105">
        <f t="shared" si="16"/>
        <v>0</v>
      </c>
      <c r="Z82" s="105">
        <f t="shared" si="16"/>
        <v>0</v>
      </c>
      <c r="AA82" s="105">
        <f t="shared" si="16"/>
        <v>0</v>
      </c>
      <c r="AB82" s="105">
        <f t="shared" si="16"/>
        <v>0</v>
      </c>
      <c r="AC82" s="105">
        <f t="shared" si="16"/>
        <v>0</v>
      </c>
      <c r="AD82" s="105">
        <f t="shared" si="16"/>
        <v>0</v>
      </c>
    </row>
    <row r="83" spans="1:30" ht="51" thickBot="1">
      <c r="A83" s="227" t="s">
        <v>34</v>
      </c>
      <c r="B83" s="228"/>
      <c r="C83" s="228"/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8"/>
      <c r="AA83" s="228"/>
      <c r="AB83" s="228"/>
      <c r="AC83" s="228"/>
      <c r="AD83" s="229"/>
    </row>
    <row r="84" spans="1:30" ht="101.25" thickBot="1">
      <c r="A84" s="103">
        <v>28</v>
      </c>
      <c r="B84" s="125" t="s">
        <v>296</v>
      </c>
      <c r="C84" s="103"/>
      <c r="D84" s="104"/>
      <c r="E84" s="104"/>
      <c r="F84" s="104"/>
      <c r="G84" s="104"/>
      <c r="H84" s="104"/>
      <c r="I84" s="104"/>
      <c r="J84" s="104">
        <v>25</v>
      </c>
      <c r="K84" s="104"/>
      <c r="L84" s="104"/>
      <c r="M84" s="104"/>
      <c r="N84" s="106"/>
      <c r="O84" s="101"/>
      <c r="P84" s="106"/>
      <c r="Q84" s="101">
        <v>2</v>
      </c>
      <c r="R84" s="106">
        <v>4</v>
      </c>
      <c r="S84" s="101"/>
      <c r="T84" s="106"/>
      <c r="U84" s="101"/>
      <c r="V84" s="106"/>
      <c r="W84" s="103"/>
      <c r="X84" s="101"/>
      <c r="Y84" s="106"/>
      <c r="Z84" s="101"/>
      <c r="AA84" s="103"/>
      <c r="AB84" s="106"/>
      <c r="AC84" s="101"/>
      <c r="AD84" s="104"/>
    </row>
    <row r="85" spans="1:30" ht="101.25" thickBot="1">
      <c r="A85" s="107">
        <v>29</v>
      </c>
      <c r="B85" s="117" t="s">
        <v>309</v>
      </c>
      <c r="C85" s="105"/>
      <c r="D85" s="109"/>
      <c r="E85" s="109"/>
      <c r="F85" s="109"/>
      <c r="G85" s="109"/>
      <c r="H85" s="109"/>
      <c r="I85" s="109">
        <v>20</v>
      </c>
      <c r="J85" s="109">
        <v>43.8</v>
      </c>
      <c r="K85" s="109"/>
      <c r="L85" s="109"/>
      <c r="M85" s="109"/>
      <c r="N85" s="110"/>
      <c r="O85" s="107">
        <v>0.6</v>
      </c>
      <c r="P85" s="110">
        <v>1</v>
      </c>
      <c r="Q85" s="107"/>
      <c r="R85" s="110"/>
      <c r="S85" s="107"/>
      <c r="T85" s="110"/>
      <c r="U85" s="107">
        <v>8</v>
      </c>
      <c r="V85" s="110"/>
      <c r="W85" s="107"/>
      <c r="X85" s="105">
        <v>4</v>
      </c>
      <c r="Y85" s="110"/>
      <c r="Z85" s="107"/>
      <c r="AA85" s="107"/>
      <c r="AB85" s="110"/>
      <c r="AC85" s="107"/>
      <c r="AD85" s="109"/>
    </row>
    <row r="86" spans="1:30" ht="51" thickBot="1">
      <c r="A86" s="107">
        <v>30</v>
      </c>
      <c r="B86" s="108" t="s">
        <v>210</v>
      </c>
      <c r="C86" s="109"/>
      <c r="D86" s="109"/>
      <c r="E86" s="109">
        <v>1</v>
      </c>
      <c r="F86" s="109"/>
      <c r="G86" s="109"/>
      <c r="H86" s="109"/>
      <c r="I86" s="109"/>
      <c r="J86" s="109">
        <v>5.5</v>
      </c>
      <c r="K86" s="109"/>
      <c r="L86" s="109"/>
      <c r="M86" s="109"/>
      <c r="N86" s="107"/>
      <c r="O86" s="110"/>
      <c r="P86" s="107">
        <v>1</v>
      </c>
      <c r="Q86" s="110"/>
      <c r="R86" s="107"/>
      <c r="S86" s="110"/>
      <c r="T86" s="107"/>
      <c r="U86" s="107"/>
      <c r="V86" s="110"/>
      <c r="W86" s="107"/>
      <c r="X86" s="110"/>
      <c r="Y86" s="107"/>
      <c r="Z86" s="110"/>
      <c r="AA86" s="110"/>
      <c r="AB86" s="107"/>
      <c r="AC86" s="107"/>
      <c r="AD86" s="109"/>
    </row>
    <row r="87" spans="1:30" ht="101.25" thickBot="1">
      <c r="A87" s="107">
        <v>31</v>
      </c>
      <c r="B87" s="108" t="s">
        <v>45</v>
      </c>
      <c r="C87" s="109">
        <v>7</v>
      </c>
      <c r="D87" s="109"/>
      <c r="E87" s="109">
        <v>4</v>
      </c>
      <c r="F87" s="109"/>
      <c r="G87" s="109"/>
      <c r="H87" s="109"/>
      <c r="I87" s="109"/>
      <c r="J87" s="109">
        <v>5</v>
      </c>
      <c r="K87" s="109"/>
      <c r="L87" s="109"/>
      <c r="M87" s="109"/>
      <c r="N87" s="110"/>
      <c r="O87" s="107"/>
      <c r="P87" s="110"/>
      <c r="Q87" s="107">
        <v>4</v>
      </c>
      <c r="R87" s="110">
        <v>4</v>
      </c>
      <c r="S87" s="107">
        <v>12</v>
      </c>
      <c r="T87" s="107"/>
      <c r="U87" s="107">
        <v>49</v>
      </c>
      <c r="V87" s="110"/>
      <c r="W87" s="107"/>
      <c r="X87" s="107"/>
      <c r="Y87" s="110"/>
      <c r="Z87" s="107"/>
      <c r="AA87" s="110"/>
      <c r="AB87" s="107"/>
      <c r="AC87" s="107"/>
      <c r="AD87" s="109"/>
    </row>
    <row r="88" spans="1:30" ht="51" thickBot="1">
      <c r="A88" s="105">
        <v>32</v>
      </c>
      <c r="B88" s="108" t="s">
        <v>41</v>
      </c>
      <c r="C88" s="105"/>
      <c r="D88" s="109"/>
      <c r="E88" s="109"/>
      <c r="F88" s="109"/>
      <c r="G88" s="109"/>
      <c r="H88" s="109"/>
      <c r="I88" s="109">
        <v>102</v>
      </c>
      <c r="J88" s="109"/>
      <c r="K88" s="109"/>
      <c r="L88" s="109"/>
      <c r="M88" s="109"/>
      <c r="N88" s="110"/>
      <c r="O88" s="107"/>
      <c r="P88" s="110">
        <v>3</v>
      </c>
      <c r="Q88" s="107"/>
      <c r="R88" s="110"/>
      <c r="S88" s="107">
        <v>18</v>
      </c>
      <c r="T88" s="111"/>
      <c r="U88" s="107"/>
      <c r="V88" s="110"/>
      <c r="W88" s="107"/>
      <c r="X88" s="107"/>
      <c r="Y88" s="110"/>
      <c r="Z88" s="107"/>
      <c r="AA88" s="110"/>
      <c r="AB88" s="107"/>
      <c r="AC88" s="107"/>
      <c r="AD88" s="109"/>
    </row>
    <row r="89" spans="1:30" ht="51" thickBot="1">
      <c r="A89" s="107">
        <v>33</v>
      </c>
      <c r="B89" s="117" t="s">
        <v>271</v>
      </c>
      <c r="C89" s="105"/>
      <c r="D89" s="109"/>
      <c r="E89" s="109"/>
      <c r="F89" s="109"/>
      <c r="G89" s="109"/>
      <c r="H89" s="109"/>
      <c r="I89" s="109"/>
      <c r="J89" s="109"/>
      <c r="K89" s="109"/>
      <c r="L89" s="109"/>
      <c r="M89" s="109">
        <v>15</v>
      </c>
      <c r="N89" s="110"/>
      <c r="O89" s="107">
        <v>11</v>
      </c>
      <c r="P89" s="110"/>
      <c r="Q89" s="107"/>
      <c r="R89" s="110"/>
      <c r="S89" s="107"/>
      <c r="T89" s="107"/>
      <c r="U89" s="107"/>
      <c r="V89" s="110"/>
      <c r="W89" s="107"/>
      <c r="X89" s="107"/>
      <c r="Y89" s="110"/>
      <c r="Z89" s="107"/>
      <c r="AA89" s="110"/>
      <c r="AB89" s="107"/>
      <c r="AC89" s="107"/>
      <c r="AD89" s="109"/>
    </row>
    <row r="90" spans="1:30" ht="101.25" thickBot="1">
      <c r="A90" s="107" t="s">
        <v>37</v>
      </c>
      <c r="B90" s="108" t="s">
        <v>75</v>
      </c>
      <c r="C90" s="105"/>
      <c r="D90" s="109">
        <v>40</v>
      </c>
      <c r="E90" s="109"/>
      <c r="F90" s="109"/>
      <c r="G90" s="109"/>
      <c r="H90" s="109"/>
      <c r="I90" s="109"/>
      <c r="J90" s="109"/>
      <c r="K90" s="109"/>
      <c r="L90" s="109"/>
      <c r="M90" s="109"/>
      <c r="N90" s="107"/>
      <c r="O90" s="110"/>
      <c r="P90" s="107"/>
      <c r="Q90" s="110"/>
      <c r="R90" s="107"/>
      <c r="S90" s="110"/>
      <c r="T90" s="107"/>
      <c r="U90" s="107"/>
      <c r="V90" s="107"/>
      <c r="W90" s="107"/>
      <c r="X90" s="110"/>
      <c r="Y90" s="107"/>
      <c r="Z90" s="107"/>
      <c r="AA90" s="110"/>
      <c r="AB90" s="107"/>
      <c r="AC90" s="107"/>
      <c r="AD90" s="109"/>
    </row>
    <row r="91" spans="1:30" ht="51" thickBot="1">
      <c r="A91" s="107"/>
      <c r="B91" s="108" t="s">
        <v>7</v>
      </c>
      <c r="C91" s="109">
        <f aca="true" t="shared" si="17" ref="C91:AD91">SUM(C84:C90)</f>
        <v>7</v>
      </c>
      <c r="D91" s="109">
        <f t="shared" si="17"/>
        <v>40</v>
      </c>
      <c r="E91" s="109">
        <f t="shared" si="17"/>
        <v>5</v>
      </c>
      <c r="F91" s="109">
        <f t="shared" si="17"/>
        <v>0</v>
      </c>
      <c r="G91" s="109">
        <f t="shared" si="17"/>
        <v>0</v>
      </c>
      <c r="H91" s="109">
        <f t="shared" si="17"/>
        <v>0</v>
      </c>
      <c r="I91" s="109">
        <f t="shared" si="17"/>
        <v>122</v>
      </c>
      <c r="J91" s="109">
        <f t="shared" si="17"/>
        <v>79.3</v>
      </c>
      <c r="K91" s="109">
        <f t="shared" si="17"/>
        <v>0</v>
      </c>
      <c r="L91" s="109">
        <f t="shared" si="17"/>
        <v>0</v>
      </c>
      <c r="M91" s="109">
        <f t="shared" si="17"/>
        <v>15</v>
      </c>
      <c r="N91" s="109">
        <f t="shared" si="17"/>
        <v>0</v>
      </c>
      <c r="O91" s="109">
        <f t="shared" si="17"/>
        <v>11.6</v>
      </c>
      <c r="P91" s="109">
        <f t="shared" si="17"/>
        <v>5</v>
      </c>
      <c r="Q91" s="109">
        <f t="shared" si="17"/>
        <v>6</v>
      </c>
      <c r="R91" s="109">
        <f t="shared" si="17"/>
        <v>8</v>
      </c>
      <c r="S91" s="109">
        <f t="shared" si="17"/>
        <v>30</v>
      </c>
      <c r="T91" s="109">
        <f t="shared" si="17"/>
        <v>0</v>
      </c>
      <c r="U91" s="109">
        <f t="shared" si="17"/>
        <v>57</v>
      </c>
      <c r="V91" s="109">
        <f t="shared" si="17"/>
        <v>0</v>
      </c>
      <c r="W91" s="109">
        <f t="shared" si="17"/>
        <v>0</v>
      </c>
      <c r="X91" s="109">
        <f t="shared" si="17"/>
        <v>4</v>
      </c>
      <c r="Y91" s="109">
        <f t="shared" si="17"/>
        <v>0</v>
      </c>
      <c r="Z91" s="109">
        <f t="shared" si="17"/>
        <v>0</v>
      </c>
      <c r="AA91" s="109">
        <f t="shared" si="17"/>
        <v>0</v>
      </c>
      <c r="AB91" s="109">
        <f t="shared" si="17"/>
        <v>0</v>
      </c>
      <c r="AC91" s="109">
        <f t="shared" si="17"/>
        <v>0</v>
      </c>
      <c r="AD91" s="109">
        <f t="shared" si="17"/>
        <v>0</v>
      </c>
    </row>
    <row r="92" spans="1:30" ht="51" thickBot="1">
      <c r="A92" s="227" t="s">
        <v>30</v>
      </c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9"/>
    </row>
    <row r="93" spans="1:30" ht="101.25" thickBot="1">
      <c r="A93" s="107">
        <v>8.9</v>
      </c>
      <c r="B93" s="117" t="s">
        <v>237</v>
      </c>
      <c r="C93" s="107"/>
      <c r="D93" s="109"/>
      <c r="E93" s="107"/>
      <c r="F93" s="107"/>
      <c r="G93" s="107"/>
      <c r="H93" s="109"/>
      <c r="I93" s="109"/>
      <c r="J93" s="109"/>
      <c r="K93" s="109"/>
      <c r="L93" s="109"/>
      <c r="M93" s="109"/>
      <c r="N93" s="110"/>
      <c r="O93" s="105"/>
      <c r="P93" s="110"/>
      <c r="Q93" s="105"/>
      <c r="R93" s="110"/>
      <c r="S93" s="105">
        <v>154</v>
      </c>
      <c r="T93" s="110"/>
      <c r="U93" s="105"/>
      <c r="V93" s="110"/>
      <c r="W93" s="105"/>
      <c r="X93" s="105"/>
      <c r="Y93" s="110"/>
      <c r="Z93" s="105"/>
      <c r="AA93" s="105"/>
      <c r="AB93" s="110"/>
      <c r="AC93" s="105"/>
      <c r="AD93" s="109"/>
    </row>
    <row r="94" spans="1:30" ht="51" thickBot="1">
      <c r="A94" s="101">
        <v>34</v>
      </c>
      <c r="B94" s="125" t="s">
        <v>212</v>
      </c>
      <c r="C94" s="103"/>
      <c r="D94" s="104"/>
      <c r="E94" s="104">
        <v>36.7</v>
      </c>
      <c r="F94" s="104"/>
      <c r="G94" s="104"/>
      <c r="H94" s="104"/>
      <c r="I94" s="104"/>
      <c r="J94" s="104"/>
      <c r="K94" s="104"/>
      <c r="L94" s="104"/>
      <c r="M94" s="104"/>
      <c r="N94" s="104"/>
      <c r="O94" s="104">
        <v>8.7</v>
      </c>
      <c r="P94" s="104">
        <v>10</v>
      </c>
      <c r="Q94" s="104">
        <v>0.9</v>
      </c>
      <c r="R94" s="104">
        <v>3.6</v>
      </c>
      <c r="S94" s="104">
        <v>15</v>
      </c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3">
        <v>0.9</v>
      </c>
    </row>
    <row r="95" spans="1:30" ht="51" thickBot="1">
      <c r="A95" s="107"/>
      <c r="B95" s="108" t="s">
        <v>7</v>
      </c>
      <c r="C95" s="105">
        <f aca="true" t="shared" si="18" ref="C95:AD95">SUM(C93:C94)</f>
        <v>0</v>
      </c>
      <c r="D95" s="105">
        <f t="shared" si="18"/>
        <v>0</v>
      </c>
      <c r="E95" s="105">
        <f t="shared" si="18"/>
        <v>36.7</v>
      </c>
      <c r="F95" s="105">
        <f t="shared" si="18"/>
        <v>0</v>
      </c>
      <c r="G95" s="105">
        <f t="shared" si="18"/>
        <v>0</v>
      </c>
      <c r="H95" s="105">
        <f t="shared" si="18"/>
        <v>0</v>
      </c>
      <c r="I95" s="105">
        <f t="shared" si="18"/>
        <v>0</v>
      </c>
      <c r="J95" s="105">
        <f t="shared" si="18"/>
        <v>0</v>
      </c>
      <c r="K95" s="105">
        <f t="shared" si="18"/>
        <v>0</v>
      </c>
      <c r="L95" s="105">
        <f t="shared" si="18"/>
        <v>0</v>
      </c>
      <c r="M95" s="105">
        <f t="shared" si="18"/>
        <v>0</v>
      </c>
      <c r="N95" s="105">
        <f t="shared" si="18"/>
        <v>0</v>
      </c>
      <c r="O95" s="105">
        <f t="shared" si="18"/>
        <v>8.7</v>
      </c>
      <c r="P95" s="105">
        <f t="shared" si="18"/>
        <v>10</v>
      </c>
      <c r="Q95" s="105">
        <f t="shared" si="18"/>
        <v>0.9</v>
      </c>
      <c r="R95" s="105">
        <f t="shared" si="18"/>
        <v>3.6</v>
      </c>
      <c r="S95" s="105">
        <f t="shared" si="18"/>
        <v>169</v>
      </c>
      <c r="T95" s="105">
        <f t="shared" si="18"/>
        <v>0</v>
      </c>
      <c r="U95" s="105">
        <f t="shared" si="18"/>
        <v>0</v>
      </c>
      <c r="V95" s="105">
        <f t="shared" si="18"/>
        <v>0</v>
      </c>
      <c r="W95" s="105">
        <f t="shared" si="18"/>
        <v>0</v>
      </c>
      <c r="X95" s="105">
        <f t="shared" si="18"/>
        <v>0</v>
      </c>
      <c r="Y95" s="105">
        <f t="shared" si="18"/>
        <v>0</v>
      </c>
      <c r="Z95" s="105">
        <f t="shared" si="18"/>
        <v>0</v>
      </c>
      <c r="AA95" s="105">
        <f t="shared" si="18"/>
        <v>0</v>
      </c>
      <c r="AB95" s="105">
        <f t="shared" si="18"/>
        <v>0</v>
      </c>
      <c r="AC95" s="105">
        <f t="shared" si="18"/>
        <v>0</v>
      </c>
      <c r="AD95" s="105">
        <f t="shared" si="18"/>
        <v>0.9</v>
      </c>
    </row>
    <row r="96" spans="1:30" ht="51" thickBot="1">
      <c r="A96" s="227" t="s">
        <v>35</v>
      </c>
      <c r="B96" s="228"/>
      <c r="C96" s="228"/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9"/>
    </row>
    <row r="97" spans="1:30" ht="101.25" thickBot="1">
      <c r="A97" s="103">
        <v>35</v>
      </c>
      <c r="B97" s="125" t="s">
        <v>266</v>
      </c>
      <c r="C97" s="103"/>
      <c r="D97" s="104"/>
      <c r="E97" s="104"/>
      <c r="F97" s="104"/>
      <c r="G97" s="104">
        <v>19</v>
      </c>
      <c r="H97" s="104"/>
      <c r="I97" s="126"/>
      <c r="J97" s="126"/>
      <c r="K97" s="127"/>
      <c r="L97" s="128"/>
      <c r="M97" s="103"/>
      <c r="N97" s="126"/>
      <c r="O97" s="126">
        <v>10</v>
      </c>
      <c r="P97" s="126">
        <v>4</v>
      </c>
      <c r="Q97" s="126"/>
      <c r="R97" s="126">
        <v>9</v>
      </c>
      <c r="S97" s="126">
        <v>20</v>
      </c>
      <c r="T97" s="127">
        <v>99</v>
      </c>
      <c r="U97" s="103"/>
      <c r="V97" s="126"/>
      <c r="W97" s="126"/>
      <c r="X97" s="126">
        <v>4</v>
      </c>
      <c r="Y97" s="126"/>
      <c r="Z97" s="126"/>
      <c r="AA97" s="126"/>
      <c r="AB97" s="126"/>
      <c r="AC97" s="126"/>
      <c r="AD97" s="126"/>
    </row>
    <row r="98" spans="1:30" ht="101.25" thickBot="1">
      <c r="A98" s="107">
        <v>36</v>
      </c>
      <c r="B98" s="108" t="s">
        <v>88</v>
      </c>
      <c r="C98" s="105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7"/>
      <c r="O98" s="105">
        <v>9</v>
      </c>
      <c r="P98" s="107"/>
      <c r="Q98" s="110"/>
      <c r="R98" s="107"/>
      <c r="S98" s="105">
        <v>85</v>
      </c>
      <c r="T98" s="107"/>
      <c r="U98" s="107"/>
      <c r="V98" s="110"/>
      <c r="W98" s="107"/>
      <c r="X98" s="110"/>
      <c r="Y98" s="107"/>
      <c r="Z98" s="110"/>
      <c r="AA98" s="107">
        <v>2</v>
      </c>
      <c r="AB98" s="107"/>
      <c r="AC98" s="107"/>
      <c r="AD98" s="105"/>
    </row>
    <row r="99" spans="1:30" ht="101.25" thickBot="1">
      <c r="A99" s="107">
        <v>14</v>
      </c>
      <c r="B99" s="108" t="s">
        <v>203</v>
      </c>
      <c r="C99" s="105"/>
      <c r="D99" s="109"/>
      <c r="E99" s="109"/>
      <c r="F99" s="109"/>
      <c r="G99" s="109"/>
      <c r="H99" s="109"/>
      <c r="I99" s="109"/>
      <c r="J99" s="109"/>
      <c r="K99" s="109"/>
      <c r="L99" s="109">
        <v>100</v>
      </c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15"/>
    </row>
    <row r="100" spans="1:30" ht="51" thickBot="1">
      <c r="A100" s="107"/>
      <c r="B100" s="108" t="s">
        <v>7</v>
      </c>
      <c r="C100" s="105">
        <f aca="true" t="shared" si="19" ref="C100:AD100">SUM(C97:C99)</f>
        <v>0</v>
      </c>
      <c r="D100" s="105">
        <f t="shared" si="19"/>
        <v>0</v>
      </c>
      <c r="E100" s="105">
        <f t="shared" si="19"/>
        <v>0</v>
      </c>
      <c r="F100" s="105">
        <f t="shared" si="19"/>
        <v>0</v>
      </c>
      <c r="G100" s="105">
        <f t="shared" si="19"/>
        <v>19</v>
      </c>
      <c r="H100" s="105">
        <f t="shared" si="19"/>
        <v>0</v>
      </c>
      <c r="I100" s="105">
        <f t="shared" si="19"/>
        <v>0</v>
      </c>
      <c r="J100" s="105">
        <f t="shared" si="19"/>
        <v>0</v>
      </c>
      <c r="K100" s="105">
        <f t="shared" si="19"/>
        <v>0</v>
      </c>
      <c r="L100" s="105">
        <f t="shared" si="19"/>
        <v>100</v>
      </c>
      <c r="M100" s="105">
        <f t="shared" si="19"/>
        <v>0</v>
      </c>
      <c r="N100" s="105">
        <f t="shared" si="19"/>
        <v>0</v>
      </c>
      <c r="O100" s="105">
        <f t="shared" si="19"/>
        <v>19</v>
      </c>
      <c r="P100" s="105">
        <f t="shared" si="19"/>
        <v>4</v>
      </c>
      <c r="Q100" s="105">
        <f t="shared" si="19"/>
        <v>0</v>
      </c>
      <c r="R100" s="105">
        <f t="shared" si="19"/>
        <v>9</v>
      </c>
      <c r="S100" s="105">
        <f t="shared" si="19"/>
        <v>105</v>
      </c>
      <c r="T100" s="105">
        <f t="shared" si="19"/>
        <v>99</v>
      </c>
      <c r="U100" s="105">
        <f t="shared" si="19"/>
        <v>0</v>
      </c>
      <c r="V100" s="105">
        <f t="shared" si="19"/>
        <v>0</v>
      </c>
      <c r="W100" s="105">
        <f t="shared" si="19"/>
        <v>0</v>
      </c>
      <c r="X100" s="105">
        <f t="shared" si="19"/>
        <v>4</v>
      </c>
      <c r="Y100" s="105">
        <f t="shared" si="19"/>
        <v>0</v>
      </c>
      <c r="Z100" s="105">
        <f t="shared" si="19"/>
        <v>0</v>
      </c>
      <c r="AA100" s="105">
        <f t="shared" si="19"/>
        <v>2</v>
      </c>
      <c r="AB100" s="105">
        <f t="shared" si="19"/>
        <v>0</v>
      </c>
      <c r="AC100" s="105">
        <f t="shared" si="19"/>
        <v>0</v>
      </c>
      <c r="AD100" s="105">
        <f t="shared" si="19"/>
        <v>0</v>
      </c>
    </row>
    <row r="101" spans="1:30" ht="101.25" thickBot="1">
      <c r="A101" s="91"/>
      <c r="B101" s="108" t="s">
        <v>76</v>
      </c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>
        <v>4</v>
      </c>
      <c r="AD101" s="105"/>
    </row>
    <row r="102" spans="1:30" ht="51" thickBot="1">
      <c r="A102" s="107"/>
      <c r="B102" s="121" t="s">
        <v>11</v>
      </c>
      <c r="C102" s="105">
        <f aca="true" t="shared" si="20" ref="C102:K102">SUM(C79+C91+C95+C100+C82)</f>
        <v>42</v>
      </c>
      <c r="D102" s="105">
        <f t="shared" si="20"/>
        <v>40</v>
      </c>
      <c r="E102" s="105">
        <f t="shared" si="20"/>
        <v>41.7</v>
      </c>
      <c r="F102" s="105">
        <f t="shared" si="20"/>
        <v>0</v>
      </c>
      <c r="G102" s="105">
        <f t="shared" si="20"/>
        <v>34</v>
      </c>
      <c r="H102" s="105">
        <f t="shared" si="20"/>
        <v>0</v>
      </c>
      <c r="I102" s="105">
        <f t="shared" si="20"/>
        <v>122</v>
      </c>
      <c r="J102" s="105">
        <f t="shared" si="20"/>
        <v>79.3</v>
      </c>
      <c r="K102" s="105">
        <f t="shared" si="20"/>
        <v>100</v>
      </c>
      <c r="L102" s="105">
        <f>SUM(L79+L91+L95+L100+M82)</f>
        <v>100</v>
      </c>
      <c r="M102" s="105">
        <f aca="true" t="shared" si="21" ref="M102:AB102">SUM(M79+M91+M95+M100)</f>
        <v>15</v>
      </c>
      <c r="N102" s="105">
        <f t="shared" si="21"/>
        <v>0</v>
      </c>
      <c r="O102" s="105">
        <f t="shared" si="21"/>
        <v>50.3</v>
      </c>
      <c r="P102" s="105">
        <f t="shared" si="21"/>
        <v>26.5</v>
      </c>
      <c r="Q102" s="105">
        <f t="shared" si="21"/>
        <v>6.9</v>
      </c>
      <c r="R102" s="105">
        <f t="shared" si="21"/>
        <v>20.6</v>
      </c>
      <c r="S102" s="105">
        <f t="shared" si="21"/>
        <v>439</v>
      </c>
      <c r="T102" s="105">
        <f t="shared" si="21"/>
        <v>99</v>
      </c>
      <c r="U102" s="105">
        <f t="shared" si="21"/>
        <v>57</v>
      </c>
      <c r="V102" s="105">
        <f t="shared" si="21"/>
        <v>0</v>
      </c>
      <c r="W102" s="105">
        <f t="shared" si="21"/>
        <v>0</v>
      </c>
      <c r="X102" s="105">
        <f t="shared" si="21"/>
        <v>8</v>
      </c>
      <c r="Y102" s="105">
        <f t="shared" si="21"/>
        <v>0</v>
      </c>
      <c r="Z102" s="105">
        <f t="shared" si="21"/>
        <v>0.5</v>
      </c>
      <c r="AA102" s="105">
        <f t="shared" si="21"/>
        <v>2</v>
      </c>
      <c r="AB102" s="105">
        <f t="shared" si="21"/>
        <v>0</v>
      </c>
      <c r="AC102" s="105">
        <v>4</v>
      </c>
      <c r="AD102" s="105">
        <f>SUM(AD79+AD91+AD95+AD100)</f>
        <v>0.9</v>
      </c>
    </row>
    <row r="103" spans="1:30" ht="48.75" customHeight="1" thickBot="1">
      <c r="A103" s="231" t="s">
        <v>81</v>
      </c>
      <c r="B103" s="232"/>
      <c r="C103" s="232"/>
      <c r="D103" s="232"/>
      <c r="E103" s="232"/>
      <c r="F103" s="232"/>
      <c r="G103" s="232"/>
      <c r="H103" s="232"/>
      <c r="I103" s="232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3"/>
    </row>
    <row r="104" spans="1:30" ht="51" thickBot="1">
      <c r="A104" s="231" t="s">
        <v>16</v>
      </c>
      <c r="B104" s="232"/>
      <c r="C104" s="232"/>
      <c r="D104" s="232"/>
      <c r="E104" s="232"/>
      <c r="F104" s="232"/>
      <c r="G104" s="232"/>
      <c r="H104" s="232"/>
      <c r="I104" s="232"/>
      <c r="J104" s="232"/>
      <c r="K104" s="232"/>
      <c r="L104" s="232"/>
      <c r="M104" s="232"/>
      <c r="N104" s="232"/>
      <c r="O104" s="232"/>
      <c r="P104" s="232"/>
      <c r="Q104" s="232"/>
      <c r="R104" s="232"/>
      <c r="S104" s="232"/>
      <c r="T104" s="232"/>
      <c r="U104" s="232"/>
      <c r="V104" s="232"/>
      <c r="W104" s="232"/>
      <c r="X104" s="232"/>
      <c r="Y104" s="232"/>
      <c r="Z104" s="232"/>
      <c r="AA104" s="232"/>
      <c r="AB104" s="232"/>
      <c r="AC104" s="232"/>
      <c r="AD104" s="233"/>
    </row>
    <row r="105" spans="1:30" ht="50.25" customHeight="1">
      <c r="A105" s="236" t="s">
        <v>130</v>
      </c>
      <c r="B105" s="234" t="s">
        <v>24</v>
      </c>
      <c r="C105" s="221" t="s">
        <v>63</v>
      </c>
      <c r="D105" s="221" t="s">
        <v>64</v>
      </c>
      <c r="E105" s="221" t="s">
        <v>65</v>
      </c>
      <c r="F105" s="221" t="s">
        <v>66</v>
      </c>
      <c r="G105" s="221" t="s">
        <v>60</v>
      </c>
      <c r="H105" s="221" t="s">
        <v>67</v>
      </c>
      <c r="I105" s="221" t="s">
        <v>114</v>
      </c>
      <c r="J105" s="221" t="s">
        <v>108</v>
      </c>
      <c r="K105" s="89"/>
      <c r="L105" s="221" t="s">
        <v>120</v>
      </c>
      <c r="M105" s="221" t="s">
        <v>69</v>
      </c>
      <c r="N105" s="221" t="s">
        <v>48</v>
      </c>
      <c r="O105" s="221" t="s">
        <v>49</v>
      </c>
      <c r="P105" s="221" t="s">
        <v>70</v>
      </c>
      <c r="Q105" s="221" t="s">
        <v>50</v>
      </c>
      <c r="R105" s="221" t="s">
        <v>71</v>
      </c>
      <c r="S105" s="221" t="s">
        <v>208</v>
      </c>
      <c r="T105" s="221" t="s">
        <v>74</v>
      </c>
      <c r="U105" s="221" t="s">
        <v>111</v>
      </c>
      <c r="V105" s="221" t="s">
        <v>116</v>
      </c>
      <c r="W105" s="221" t="s">
        <v>117</v>
      </c>
      <c r="X105" s="221" t="s">
        <v>51</v>
      </c>
      <c r="Y105" s="221" t="s">
        <v>52</v>
      </c>
      <c r="Z105" s="221" t="s">
        <v>54</v>
      </c>
      <c r="AA105" s="89"/>
      <c r="AB105" s="221" t="s">
        <v>72</v>
      </c>
      <c r="AC105" s="221" t="s">
        <v>53</v>
      </c>
      <c r="AD105" s="221" t="s">
        <v>73</v>
      </c>
    </row>
    <row r="106" spans="1:30" ht="330" customHeight="1" thickBot="1">
      <c r="A106" s="237"/>
      <c r="B106" s="235"/>
      <c r="C106" s="222"/>
      <c r="D106" s="222"/>
      <c r="E106" s="222"/>
      <c r="F106" s="222"/>
      <c r="G106" s="222"/>
      <c r="H106" s="222"/>
      <c r="I106" s="222"/>
      <c r="J106" s="222"/>
      <c r="K106" s="90" t="s">
        <v>68</v>
      </c>
      <c r="L106" s="222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  <c r="AA106" s="90" t="s">
        <v>184</v>
      </c>
      <c r="AB106" s="222"/>
      <c r="AC106" s="222"/>
      <c r="AD106" s="222"/>
    </row>
    <row r="107" spans="1:30" ht="51" thickBot="1">
      <c r="A107" s="91">
        <v>1</v>
      </c>
      <c r="B107" s="96">
        <v>2</v>
      </c>
      <c r="C107" s="97" t="s">
        <v>61</v>
      </c>
      <c r="D107" s="98">
        <v>4</v>
      </c>
      <c r="E107" s="97">
        <v>5</v>
      </c>
      <c r="F107" s="97">
        <v>6</v>
      </c>
      <c r="G107" s="97">
        <v>7</v>
      </c>
      <c r="H107" s="97">
        <v>8</v>
      </c>
      <c r="I107" s="97" t="s">
        <v>62</v>
      </c>
      <c r="J107" s="98">
        <v>10</v>
      </c>
      <c r="K107" s="97">
        <v>11</v>
      </c>
      <c r="L107" s="97">
        <v>12</v>
      </c>
      <c r="M107" s="97">
        <v>13</v>
      </c>
      <c r="N107" s="97">
        <v>14</v>
      </c>
      <c r="O107" s="97">
        <v>15</v>
      </c>
      <c r="P107" s="99">
        <v>16</v>
      </c>
      <c r="Q107" s="97">
        <v>17</v>
      </c>
      <c r="R107" s="99">
        <v>18</v>
      </c>
      <c r="S107" s="97">
        <v>19</v>
      </c>
      <c r="T107" s="99">
        <v>20</v>
      </c>
      <c r="U107" s="97">
        <v>21</v>
      </c>
      <c r="V107" s="97">
        <v>22</v>
      </c>
      <c r="W107" s="99">
        <v>23</v>
      </c>
      <c r="X107" s="97">
        <v>24</v>
      </c>
      <c r="Y107" s="97">
        <v>25</v>
      </c>
      <c r="Z107" s="97">
        <v>26</v>
      </c>
      <c r="AA107" s="99">
        <v>27</v>
      </c>
      <c r="AB107" s="97">
        <v>28</v>
      </c>
      <c r="AC107" s="97">
        <v>29</v>
      </c>
      <c r="AD107" s="100">
        <v>30</v>
      </c>
    </row>
    <row r="108" spans="1:30" ht="51" thickBot="1">
      <c r="A108" s="231" t="s">
        <v>6</v>
      </c>
      <c r="B108" s="232"/>
      <c r="C108" s="232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W108" s="232"/>
      <c r="X108" s="232"/>
      <c r="Y108" s="232"/>
      <c r="Z108" s="232"/>
      <c r="AA108" s="232"/>
      <c r="AB108" s="232"/>
      <c r="AC108" s="232"/>
      <c r="AD108" s="233"/>
    </row>
    <row r="109" spans="1:30" ht="51" thickBot="1">
      <c r="A109" s="105">
        <v>37</v>
      </c>
      <c r="B109" s="112" t="s">
        <v>239</v>
      </c>
      <c r="C109" s="105"/>
      <c r="D109" s="115"/>
      <c r="E109" s="115"/>
      <c r="F109" s="115"/>
      <c r="G109" s="115">
        <v>14</v>
      </c>
      <c r="H109" s="109"/>
      <c r="I109" s="109"/>
      <c r="J109" s="109"/>
      <c r="K109" s="109"/>
      <c r="L109" s="109"/>
      <c r="M109" s="109"/>
      <c r="N109" s="110"/>
      <c r="O109" s="105">
        <v>2</v>
      </c>
      <c r="P109" s="105">
        <v>1.5</v>
      </c>
      <c r="Q109" s="105"/>
      <c r="R109" s="110"/>
      <c r="S109" s="105">
        <v>135</v>
      </c>
      <c r="T109" s="110"/>
      <c r="U109" s="105"/>
      <c r="V109" s="105"/>
      <c r="W109" s="110"/>
      <c r="X109" s="105"/>
      <c r="Y109" s="105"/>
      <c r="Z109" s="105"/>
      <c r="AA109" s="110"/>
      <c r="AB109" s="105"/>
      <c r="AC109" s="110"/>
      <c r="AD109" s="105"/>
    </row>
    <row r="110" spans="1:30" ht="51" thickBot="1">
      <c r="A110" s="107">
        <v>16</v>
      </c>
      <c r="B110" s="108" t="s">
        <v>17</v>
      </c>
      <c r="C110" s="105"/>
      <c r="D110" s="115"/>
      <c r="E110" s="115"/>
      <c r="F110" s="115"/>
      <c r="G110" s="115"/>
      <c r="H110" s="109"/>
      <c r="I110" s="109"/>
      <c r="J110" s="109"/>
      <c r="K110" s="109"/>
      <c r="L110" s="109"/>
      <c r="M110" s="109"/>
      <c r="N110" s="110"/>
      <c r="O110" s="105">
        <v>9</v>
      </c>
      <c r="P110" s="110"/>
      <c r="Q110" s="105"/>
      <c r="R110" s="110"/>
      <c r="S110" s="105">
        <v>85</v>
      </c>
      <c r="T110" s="110"/>
      <c r="U110" s="105"/>
      <c r="V110" s="107"/>
      <c r="W110" s="110"/>
      <c r="X110" s="105"/>
      <c r="Y110" s="105"/>
      <c r="Z110" s="110"/>
      <c r="AA110" s="107"/>
      <c r="AB110" s="107">
        <v>1</v>
      </c>
      <c r="AC110" s="110"/>
      <c r="AD110" s="105"/>
    </row>
    <row r="111" spans="1:30" ht="101.25" thickBot="1">
      <c r="A111" s="107">
        <v>3</v>
      </c>
      <c r="B111" s="108" t="s">
        <v>42</v>
      </c>
      <c r="C111" s="109">
        <v>35</v>
      </c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7"/>
      <c r="O111" s="110"/>
      <c r="P111" s="105">
        <v>5</v>
      </c>
      <c r="Q111" s="110"/>
      <c r="R111" s="107"/>
      <c r="S111" s="110"/>
      <c r="T111" s="111"/>
      <c r="U111" s="105"/>
      <c r="V111" s="110"/>
      <c r="W111" s="107"/>
      <c r="X111" s="110"/>
      <c r="Y111" s="107">
        <v>7.5</v>
      </c>
      <c r="Z111" s="110"/>
      <c r="AA111" s="107"/>
      <c r="AB111" s="109"/>
      <c r="AC111" s="107"/>
      <c r="AD111" s="109"/>
    </row>
    <row r="112" spans="1:30" ht="51" thickBot="1">
      <c r="A112" s="107"/>
      <c r="B112" s="108" t="s">
        <v>7</v>
      </c>
      <c r="C112" s="105">
        <f aca="true" t="shared" si="22" ref="C112:AD112">SUM(C109:C111)</f>
        <v>35</v>
      </c>
      <c r="D112" s="105">
        <f t="shared" si="22"/>
        <v>0</v>
      </c>
      <c r="E112" s="105">
        <f t="shared" si="22"/>
        <v>0</v>
      </c>
      <c r="F112" s="105">
        <f t="shared" si="22"/>
        <v>0</v>
      </c>
      <c r="G112" s="105">
        <f t="shared" si="22"/>
        <v>14</v>
      </c>
      <c r="H112" s="105">
        <f t="shared" si="22"/>
        <v>0</v>
      </c>
      <c r="I112" s="105">
        <f t="shared" si="22"/>
        <v>0</v>
      </c>
      <c r="J112" s="105">
        <f t="shared" si="22"/>
        <v>0</v>
      </c>
      <c r="K112" s="105">
        <f t="shared" si="22"/>
        <v>0</v>
      </c>
      <c r="L112" s="105">
        <f t="shared" si="22"/>
        <v>0</v>
      </c>
      <c r="M112" s="105">
        <f t="shared" si="22"/>
        <v>0</v>
      </c>
      <c r="N112" s="105">
        <f t="shared" si="22"/>
        <v>0</v>
      </c>
      <c r="O112" s="105">
        <f t="shared" si="22"/>
        <v>11</v>
      </c>
      <c r="P112" s="105">
        <f t="shared" si="22"/>
        <v>6.5</v>
      </c>
      <c r="Q112" s="105">
        <f t="shared" si="22"/>
        <v>0</v>
      </c>
      <c r="R112" s="105">
        <f t="shared" si="22"/>
        <v>0</v>
      </c>
      <c r="S112" s="105">
        <f t="shared" si="22"/>
        <v>220</v>
      </c>
      <c r="T112" s="105">
        <f t="shared" si="22"/>
        <v>0</v>
      </c>
      <c r="U112" s="105">
        <f t="shared" si="22"/>
        <v>0</v>
      </c>
      <c r="V112" s="105">
        <f t="shared" si="22"/>
        <v>0</v>
      </c>
      <c r="W112" s="105">
        <f t="shared" si="22"/>
        <v>0</v>
      </c>
      <c r="X112" s="105">
        <f t="shared" si="22"/>
        <v>0</v>
      </c>
      <c r="Y112" s="105">
        <f t="shared" si="22"/>
        <v>7.5</v>
      </c>
      <c r="Z112" s="105">
        <f t="shared" si="22"/>
        <v>0</v>
      </c>
      <c r="AA112" s="105">
        <f t="shared" si="22"/>
        <v>0</v>
      </c>
      <c r="AB112" s="105">
        <f t="shared" si="22"/>
        <v>1</v>
      </c>
      <c r="AC112" s="105">
        <f t="shared" si="22"/>
        <v>0</v>
      </c>
      <c r="AD112" s="105">
        <f t="shared" si="22"/>
        <v>0</v>
      </c>
    </row>
    <row r="113" spans="1:30" ht="51" thickBot="1">
      <c r="A113" s="227" t="s">
        <v>59</v>
      </c>
      <c r="B113" s="228"/>
      <c r="C113" s="228"/>
      <c r="D113" s="228"/>
      <c r="E113" s="228"/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8"/>
      <c r="AC113" s="228"/>
      <c r="AD113" s="229"/>
    </row>
    <row r="114" spans="1:30" ht="51" thickBot="1">
      <c r="A114" s="107" t="s">
        <v>37</v>
      </c>
      <c r="B114" s="112" t="s">
        <v>129</v>
      </c>
      <c r="C114" s="105"/>
      <c r="D114" s="109"/>
      <c r="E114" s="109"/>
      <c r="F114" s="109"/>
      <c r="G114" s="109"/>
      <c r="H114" s="109"/>
      <c r="I114" s="109"/>
      <c r="J114" s="109"/>
      <c r="K114" s="109">
        <v>100</v>
      </c>
      <c r="L114" s="109"/>
      <c r="M114" s="109"/>
      <c r="N114" s="110"/>
      <c r="O114" s="105"/>
      <c r="P114" s="110"/>
      <c r="Q114" s="105"/>
      <c r="R114" s="110"/>
      <c r="S114" s="105"/>
      <c r="T114" s="110"/>
      <c r="U114" s="105"/>
      <c r="V114" s="110"/>
      <c r="W114" s="105"/>
      <c r="X114" s="105"/>
      <c r="Y114" s="110"/>
      <c r="Z114" s="105"/>
      <c r="AA114" s="110"/>
      <c r="AB114" s="105"/>
      <c r="AC114" s="105"/>
      <c r="AD114" s="109"/>
    </row>
    <row r="115" spans="1:30" ht="51" thickBot="1">
      <c r="A115" s="107"/>
      <c r="B115" s="108" t="s">
        <v>31</v>
      </c>
      <c r="C115" s="109">
        <f>SUM(C114)</f>
        <v>0</v>
      </c>
      <c r="D115" s="109">
        <f>SUM(D114)</f>
        <v>0</v>
      </c>
      <c r="E115" s="109">
        <f aca="true" t="shared" si="23" ref="E115:AC115">SUM(E114)</f>
        <v>0</v>
      </c>
      <c r="F115" s="109">
        <f t="shared" si="23"/>
        <v>0</v>
      </c>
      <c r="G115" s="109">
        <f t="shared" si="23"/>
        <v>0</v>
      </c>
      <c r="H115" s="109">
        <f t="shared" si="23"/>
        <v>0</v>
      </c>
      <c r="I115" s="109">
        <f t="shared" si="23"/>
        <v>0</v>
      </c>
      <c r="J115" s="109">
        <f t="shared" si="23"/>
        <v>0</v>
      </c>
      <c r="K115" s="109">
        <f t="shared" si="23"/>
        <v>100</v>
      </c>
      <c r="L115" s="109">
        <f t="shared" si="23"/>
        <v>0</v>
      </c>
      <c r="M115" s="109">
        <f t="shared" si="23"/>
        <v>0</v>
      </c>
      <c r="N115" s="109">
        <f t="shared" si="23"/>
        <v>0</v>
      </c>
      <c r="O115" s="109">
        <f t="shared" si="23"/>
        <v>0</v>
      </c>
      <c r="P115" s="109">
        <f t="shared" si="23"/>
        <v>0</v>
      </c>
      <c r="Q115" s="109">
        <f t="shared" si="23"/>
        <v>0</v>
      </c>
      <c r="R115" s="109">
        <f t="shared" si="23"/>
        <v>0</v>
      </c>
      <c r="S115" s="109">
        <f t="shared" si="23"/>
        <v>0</v>
      </c>
      <c r="T115" s="109">
        <f t="shared" si="23"/>
        <v>0</v>
      </c>
      <c r="U115" s="109">
        <f t="shared" si="23"/>
        <v>0</v>
      </c>
      <c r="V115" s="109">
        <f t="shared" si="23"/>
        <v>0</v>
      </c>
      <c r="W115" s="109">
        <f t="shared" si="23"/>
        <v>0</v>
      </c>
      <c r="X115" s="109">
        <f t="shared" si="23"/>
        <v>0</v>
      </c>
      <c r="Y115" s="109">
        <f t="shared" si="23"/>
        <v>0</v>
      </c>
      <c r="Z115" s="109">
        <f t="shared" si="23"/>
        <v>0</v>
      </c>
      <c r="AA115" s="109">
        <f t="shared" si="23"/>
        <v>0</v>
      </c>
      <c r="AB115" s="109">
        <f t="shared" si="23"/>
        <v>0</v>
      </c>
      <c r="AC115" s="109">
        <f t="shared" si="23"/>
        <v>0</v>
      </c>
      <c r="AD115" s="109">
        <f>SUM(AD114)</f>
        <v>0</v>
      </c>
    </row>
    <row r="116" spans="1:30" ht="51" thickBot="1">
      <c r="A116" s="227" t="s">
        <v>34</v>
      </c>
      <c r="B116" s="228"/>
      <c r="C116" s="228"/>
      <c r="D116" s="228"/>
      <c r="E116" s="228"/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8"/>
      <c r="AC116" s="228"/>
      <c r="AD116" s="229"/>
    </row>
    <row r="117" spans="1:30" ht="51" thickBot="1">
      <c r="A117" s="107">
        <v>38</v>
      </c>
      <c r="B117" s="122" t="s">
        <v>240</v>
      </c>
      <c r="C117" s="105"/>
      <c r="D117" s="109"/>
      <c r="E117" s="109"/>
      <c r="F117" s="109"/>
      <c r="G117" s="109"/>
      <c r="H117" s="109"/>
      <c r="I117" s="109">
        <v>14</v>
      </c>
      <c r="J117" s="109">
        <v>15</v>
      </c>
      <c r="K117" s="109"/>
      <c r="L117" s="109"/>
      <c r="M117" s="109"/>
      <c r="N117" s="110"/>
      <c r="O117" s="107"/>
      <c r="P117" s="110"/>
      <c r="Q117" s="107">
        <v>2</v>
      </c>
      <c r="R117" s="110"/>
      <c r="S117" s="107"/>
      <c r="T117" s="110"/>
      <c r="U117" s="107"/>
      <c r="V117" s="110"/>
      <c r="W117" s="105"/>
      <c r="X117" s="107"/>
      <c r="Y117" s="110"/>
      <c r="Z117" s="107"/>
      <c r="AA117" s="105"/>
      <c r="AB117" s="110"/>
      <c r="AC117" s="107"/>
      <c r="AD117" s="100"/>
    </row>
    <row r="118" spans="1:30" ht="101.25" thickBot="1">
      <c r="A118" s="107">
        <v>39</v>
      </c>
      <c r="B118" s="117" t="s">
        <v>310</v>
      </c>
      <c r="C118" s="105"/>
      <c r="D118" s="109"/>
      <c r="E118" s="109"/>
      <c r="F118" s="109"/>
      <c r="G118" s="109">
        <v>3</v>
      </c>
      <c r="H118" s="109"/>
      <c r="I118" s="109">
        <v>36</v>
      </c>
      <c r="J118" s="109">
        <v>15.1</v>
      </c>
      <c r="K118" s="109"/>
      <c r="L118" s="109"/>
      <c r="M118" s="109"/>
      <c r="N118" s="110"/>
      <c r="O118" s="107"/>
      <c r="P118" s="110">
        <v>1</v>
      </c>
      <c r="Q118" s="107"/>
      <c r="R118" s="110"/>
      <c r="S118" s="107"/>
      <c r="T118" s="110"/>
      <c r="U118" s="107">
        <v>8</v>
      </c>
      <c r="V118" s="110"/>
      <c r="W118" s="107"/>
      <c r="X118" s="105">
        <v>4</v>
      </c>
      <c r="Y118" s="110"/>
      <c r="Z118" s="107"/>
      <c r="AA118" s="107"/>
      <c r="AB118" s="110"/>
      <c r="AC118" s="107"/>
      <c r="AD118" s="109"/>
    </row>
    <row r="119" spans="1:30" ht="51" thickBot="1">
      <c r="A119" s="107">
        <v>40</v>
      </c>
      <c r="B119" s="108" t="s">
        <v>241</v>
      </c>
      <c r="C119" s="105"/>
      <c r="D119" s="109"/>
      <c r="E119" s="109"/>
      <c r="F119" s="109"/>
      <c r="G119" s="109"/>
      <c r="H119" s="109"/>
      <c r="I119" s="109"/>
      <c r="J119" s="109">
        <v>5</v>
      </c>
      <c r="K119" s="109"/>
      <c r="L119" s="109"/>
      <c r="M119" s="109"/>
      <c r="N119" s="110"/>
      <c r="O119" s="105"/>
      <c r="P119" s="110"/>
      <c r="Q119" s="105"/>
      <c r="R119" s="110"/>
      <c r="S119" s="105"/>
      <c r="T119" s="110"/>
      <c r="U119" s="107"/>
      <c r="V119" s="110">
        <v>115</v>
      </c>
      <c r="W119" s="107"/>
      <c r="X119" s="110"/>
      <c r="Y119" s="110"/>
      <c r="Z119" s="107"/>
      <c r="AA119" s="105"/>
      <c r="AB119" s="110"/>
      <c r="AC119" s="107"/>
      <c r="AD119" s="109"/>
    </row>
    <row r="120" spans="1:30" ht="51" thickBot="1">
      <c r="A120" s="105">
        <v>41</v>
      </c>
      <c r="B120" s="108" t="s">
        <v>224</v>
      </c>
      <c r="C120" s="105"/>
      <c r="D120" s="109"/>
      <c r="E120" s="109"/>
      <c r="F120" s="109"/>
      <c r="G120" s="109"/>
      <c r="H120" s="109"/>
      <c r="I120" s="109">
        <v>119</v>
      </c>
      <c r="J120" s="109"/>
      <c r="K120" s="109"/>
      <c r="L120" s="109"/>
      <c r="M120" s="109"/>
      <c r="N120" s="110"/>
      <c r="O120" s="107"/>
      <c r="P120" s="110">
        <v>5</v>
      </c>
      <c r="Q120" s="107"/>
      <c r="R120" s="110"/>
      <c r="S120" s="107"/>
      <c r="T120" s="111"/>
      <c r="U120" s="107"/>
      <c r="V120" s="110"/>
      <c r="W120" s="107"/>
      <c r="X120" s="107"/>
      <c r="Y120" s="110"/>
      <c r="Z120" s="107"/>
      <c r="AA120" s="110"/>
      <c r="AB120" s="107"/>
      <c r="AC120" s="107"/>
      <c r="AD120" s="109"/>
    </row>
    <row r="121" spans="1:30" ht="51" thickBot="1">
      <c r="A121" s="107">
        <v>7</v>
      </c>
      <c r="B121" s="108" t="s">
        <v>47</v>
      </c>
      <c r="C121" s="105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>
        <v>15</v>
      </c>
      <c r="N121" s="110"/>
      <c r="O121" s="107">
        <v>9</v>
      </c>
      <c r="P121" s="110"/>
      <c r="Q121" s="107"/>
      <c r="R121" s="110"/>
      <c r="S121" s="107"/>
      <c r="T121" s="107"/>
      <c r="U121" s="107"/>
      <c r="V121" s="110"/>
      <c r="W121" s="107"/>
      <c r="X121" s="107"/>
      <c r="Y121" s="110"/>
      <c r="Z121" s="107"/>
      <c r="AA121" s="110"/>
      <c r="AB121" s="107"/>
      <c r="AC121" s="107"/>
      <c r="AD121" s="109"/>
    </row>
    <row r="122" spans="1:30" ht="101.25" thickBot="1">
      <c r="A122" s="107" t="s">
        <v>37</v>
      </c>
      <c r="B122" s="108" t="s">
        <v>75</v>
      </c>
      <c r="C122" s="105"/>
      <c r="D122" s="109">
        <v>40</v>
      </c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10"/>
      <c r="W122" s="107"/>
      <c r="X122" s="109"/>
      <c r="Y122" s="109"/>
      <c r="Z122" s="109"/>
      <c r="AA122" s="109"/>
      <c r="AB122" s="109"/>
      <c r="AC122" s="109"/>
      <c r="AD122" s="109"/>
    </row>
    <row r="123" spans="1:30" ht="51" thickBot="1">
      <c r="A123" s="107"/>
      <c r="B123" s="108" t="s">
        <v>7</v>
      </c>
      <c r="C123" s="105">
        <f aca="true" t="shared" si="24" ref="C123:AD123">SUM(C117:C122)</f>
        <v>0</v>
      </c>
      <c r="D123" s="105">
        <f t="shared" si="24"/>
        <v>40</v>
      </c>
      <c r="E123" s="105">
        <f t="shared" si="24"/>
        <v>0</v>
      </c>
      <c r="F123" s="105">
        <f t="shared" si="24"/>
        <v>0</v>
      </c>
      <c r="G123" s="105">
        <f t="shared" si="24"/>
        <v>3</v>
      </c>
      <c r="H123" s="105">
        <f t="shared" si="24"/>
        <v>0</v>
      </c>
      <c r="I123" s="105">
        <f t="shared" si="24"/>
        <v>169</v>
      </c>
      <c r="J123" s="105">
        <f t="shared" si="24"/>
        <v>35.1</v>
      </c>
      <c r="K123" s="105">
        <f t="shared" si="24"/>
        <v>0</v>
      </c>
      <c r="L123" s="105">
        <f t="shared" si="24"/>
        <v>0</v>
      </c>
      <c r="M123" s="105">
        <f t="shared" si="24"/>
        <v>15</v>
      </c>
      <c r="N123" s="105">
        <f t="shared" si="24"/>
        <v>0</v>
      </c>
      <c r="O123" s="105">
        <f t="shared" si="24"/>
        <v>9</v>
      </c>
      <c r="P123" s="105">
        <f t="shared" si="24"/>
        <v>6</v>
      </c>
      <c r="Q123" s="105">
        <f t="shared" si="24"/>
        <v>2</v>
      </c>
      <c r="R123" s="105">
        <f t="shared" si="24"/>
        <v>0</v>
      </c>
      <c r="S123" s="105">
        <f t="shared" si="24"/>
        <v>0</v>
      </c>
      <c r="T123" s="105">
        <f t="shared" si="24"/>
        <v>0</v>
      </c>
      <c r="U123" s="105">
        <f t="shared" si="24"/>
        <v>8</v>
      </c>
      <c r="V123" s="105">
        <f t="shared" si="24"/>
        <v>115</v>
      </c>
      <c r="W123" s="105">
        <f t="shared" si="24"/>
        <v>0</v>
      </c>
      <c r="X123" s="105">
        <f t="shared" si="24"/>
        <v>4</v>
      </c>
      <c r="Y123" s="105">
        <f t="shared" si="24"/>
        <v>0</v>
      </c>
      <c r="Z123" s="105">
        <f t="shared" si="24"/>
        <v>0</v>
      </c>
      <c r="AA123" s="105">
        <f t="shared" si="24"/>
        <v>0</v>
      </c>
      <c r="AB123" s="105">
        <f t="shared" si="24"/>
        <v>0</v>
      </c>
      <c r="AC123" s="105">
        <f t="shared" si="24"/>
        <v>0</v>
      </c>
      <c r="AD123" s="105">
        <f t="shared" si="24"/>
        <v>0</v>
      </c>
    </row>
    <row r="124" spans="1:30" ht="51" thickBot="1">
      <c r="A124" s="227" t="s">
        <v>30</v>
      </c>
      <c r="B124" s="228"/>
      <c r="C124" s="228"/>
      <c r="D124" s="228"/>
      <c r="E124" s="228"/>
      <c r="F124" s="228"/>
      <c r="G124" s="228"/>
      <c r="H124" s="228"/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8"/>
      <c r="W124" s="228"/>
      <c r="X124" s="228"/>
      <c r="Y124" s="228"/>
      <c r="Z124" s="228"/>
      <c r="AA124" s="228"/>
      <c r="AB124" s="228"/>
      <c r="AC124" s="228"/>
      <c r="AD124" s="229"/>
    </row>
    <row r="125" spans="1:30" ht="101.25" thickBot="1">
      <c r="A125" s="107">
        <v>8.9</v>
      </c>
      <c r="B125" s="117" t="s">
        <v>237</v>
      </c>
      <c r="C125" s="107"/>
      <c r="D125" s="109"/>
      <c r="E125" s="107"/>
      <c r="F125" s="107"/>
      <c r="G125" s="107"/>
      <c r="H125" s="109"/>
      <c r="I125" s="109"/>
      <c r="J125" s="109"/>
      <c r="K125" s="109"/>
      <c r="L125" s="109"/>
      <c r="M125" s="109"/>
      <c r="N125" s="110"/>
      <c r="O125" s="105"/>
      <c r="P125" s="110"/>
      <c r="Q125" s="105"/>
      <c r="R125" s="110"/>
      <c r="S125" s="105">
        <v>185</v>
      </c>
      <c r="T125" s="110"/>
      <c r="U125" s="105"/>
      <c r="V125" s="110"/>
      <c r="W125" s="105"/>
      <c r="X125" s="105"/>
      <c r="Y125" s="110"/>
      <c r="Z125" s="105"/>
      <c r="AA125" s="105"/>
      <c r="AB125" s="110"/>
      <c r="AC125" s="105"/>
      <c r="AD125" s="109"/>
    </row>
    <row r="126" spans="1:32" ht="151.5" thickBot="1">
      <c r="A126" s="107" t="s">
        <v>37</v>
      </c>
      <c r="B126" s="108" t="s">
        <v>306</v>
      </c>
      <c r="C126" s="105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>
        <v>22</v>
      </c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>
        <v>1</v>
      </c>
    </row>
    <row r="127" spans="1:30" ht="51" thickBot="1">
      <c r="A127" s="107"/>
      <c r="B127" s="108" t="s">
        <v>7</v>
      </c>
      <c r="C127" s="105">
        <f>SUM(C125+C126)</f>
        <v>0</v>
      </c>
      <c r="D127" s="105">
        <f aca="true" t="shared" si="25" ref="D127:AD127">SUM(D125+D126)</f>
        <v>0</v>
      </c>
      <c r="E127" s="105">
        <f t="shared" si="25"/>
        <v>0</v>
      </c>
      <c r="F127" s="105">
        <f t="shared" si="25"/>
        <v>0</v>
      </c>
      <c r="G127" s="105">
        <f t="shared" si="25"/>
        <v>0</v>
      </c>
      <c r="H127" s="105">
        <f t="shared" si="25"/>
        <v>0</v>
      </c>
      <c r="I127" s="105">
        <f t="shared" si="25"/>
        <v>0</v>
      </c>
      <c r="J127" s="105">
        <f t="shared" si="25"/>
        <v>0</v>
      </c>
      <c r="K127" s="105">
        <f t="shared" si="25"/>
        <v>0</v>
      </c>
      <c r="L127" s="105">
        <f t="shared" si="25"/>
        <v>0</v>
      </c>
      <c r="M127" s="105">
        <f t="shared" si="25"/>
        <v>0</v>
      </c>
      <c r="N127" s="105">
        <f t="shared" si="25"/>
        <v>22</v>
      </c>
      <c r="O127" s="105">
        <f t="shared" si="25"/>
        <v>0</v>
      </c>
      <c r="P127" s="105">
        <f t="shared" si="25"/>
        <v>0</v>
      </c>
      <c r="Q127" s="105">
        <f t="shared" si="25"/>
        <v>0</v>
      </c>
      <c r="R127" s="105">
        <f t="shared" si="25"/>
        <v>0</v>
      </c>
      <c r="S127" s="105">
        <f t="shared" si="25"/>
        <v>185</v>
      </c>
      <c r="T127" s="105">
        <f t="shared" si="25"/>
        <v>0</v>
      </c>
      <c r="U127" s="105">
        <f t="shared" si="25"/>
        <v>0</v>
      </c>
      <c r="V127" s="105">
        <f t="shared" si="25"/>
        <v>0</v>
      </c>
      <c r="W127" s="105">
        <f t="shared" si="25"/>
        <v>0</v>
      </c>
      <c r="X127" s="105">
        <f t="shared" si="25"/>
        <v>0</v>
      </c>
      <c r="Y127" s="105">
        <f t="shared" si="25"/>
        <v>0</v>
      </c>
      <c r="Z127" s="105">
        <f t="shared" si="25"/>
        <v>0</v>
      </c>
      <c r="AA127" s="105">
        <f t="shared" si="25"/>
        <v>0</v>
      </c>
      <c r="AB127" s="105">
        <f t="shared" si="25"/>
        <v>0</v>
      </c>
      <c r="AC127" s="105">
        <f t="shared" si="25"/>
        <v>0</v>
      </c>
      <c r="AD127" s="105">
        <f t="shared" si="25"/>
        <v>0</v>
      </c>
    </row>
    <row r="128" spans="1:30" ht="51" thickBot="1">
      <c r="A128" s="227" t="s">
        <v>35</v>
      </c>
      <c r="B128" s="228"/>
      <c r="C128" s="228"/>
      <c r="D128" s="228"/>
      <c r="E128" s="228"/>
      <c r="F128" s="228"/>
      <c r="G128" s="228"/>
      <c r="H128" s="228"/>
      <c r="I128" s="228"/>
      <c r="J128" s="228"/>
      <c r="K128" s="228"/>
      <c r="L128" s="228"/>
      <c r="M128" s="228"/>
      <c r="N128" s="228"/>
      <c r="O128" s="228"/>
      <c r="P128" s="228"/>
      <c r="Q128" s="228"/>
      <c r="R128" s="228"/>
      <c r="S128" s="228"/>
      <c r="T128" s="228"/>
      <c r="U128" s="228"/>
      <c r="V128" s="228"/>
      <c r="W128" s="228"/>
      <c r="X128" s="228"/>
      <c r="Y128" s="228"/>
      <c r="Z128" s="228"/>
      <c r="AA128" s="228"/>
      <c r="AB128" s="228"/>
      <c r="AC128" s="228"/>
      <c r="AD128" s="229"/>
    </row>
    <row r="129" spans="1:30" ht="51" thickBot="1">
      <c r="A129" s="103">
        <v>42</v>
      </c>
      <c r="B129" s="102" t="s">
        <v>46</v>
      </c>
      <c r="C129" s="103"/>
      <c r="D129" s="104"/>
      <c r="E129" s="104">
        <v>9</v>
      </c>
      <c r="F129" s="104"/>
      <c r="G129" s="104"/>
      <c r="H129" s="104"/>
      <c r="I129" s="104"/>
      <c r="J129" s="104"/>
      <c r="K129" s="104"/>
      <c r="L129" s="104"/>
      <c r="M129" s="104"/>
      <c r="N129" s="106"/>
      <c r="O129" s="101"/>
      <c r="P129" s="106"/>
      <c r="Q129" s="101">
        <v>5</v>
      </c>
      <c r="R129" s="106">
        <v>25</v>
      </c>
      <c r="S129" s="101">
        <v>17</v>
      </c>
      <c r="T129" s="106"/>
      <c r="U129" s="101"/>
      <c r="V129" s="106"/>
      <c r="W129" s="103">
        <v>76</v>
      </c>
      <c r="X129" s="101"/>
      <c r="Y129" s="106"/>
      <c r="Z129" s="101"/>
      <c r="AA129" s="103"/>
      <c r="AB129" s="106"/>
      <c r="AC129" s="101"/>
      <c r="AD129" s="104"/>
    </row>
    <row r="130" spans="1:30" ht="51" thickBot="1">
      <c r="A130" s="107">
        <v>43</v>
      </c>
      <c r="B130" s="108" t="s">
        <v>198</v>
      </c>
      <c r="C130" s="105"/>
      <c r="D130" s="109"/>
      <c r="E130" s="109"/>
      <c r="F130" s="109"/>
      <c r="G130" s="109"/>
      <c r="H130" s="109"/>
      <c r="I130" s="109"/>
      <c r="J130" s="109">
        <v>160</v>
      </c>
      <c r="K130" s="109"/>
      <c r="L130" s="109"/>
      <c r="M130" s="109"/>
      <c r="N130" s="110"/>
      <c r="O130" s="107"/>
      <c r="P130" s="110">
        <v>4</v>
      </c>
      <c r="Q130" s="107"/>
      <c r="R130" s="110"/>
      <c r="S130" s="107"/>
      <c r="T130" s="110"/>
      <c r="U130" s="107"/>
      <c r="V130" s="110"/>
      <c r="W130" s="105"/>
      <c r="X130" s="107"/>
      <c r="Y130" s="110"/>
      <c r="Z130" s="107"/>
      <c r="AA130" s="110"/>
      <c r="AB130" s="105"/>
      <c r="AC130" s="107"/>
      <c r="AD130" s="100"/>
    </row>
    <row r="131" spans="1:30" ht="101.25" thickBot="1">
      <c r="A131" s="107" t="s">
        <v>37</v>
      </c>
      <c r="B131" s="108" t="s">
        <v>63</v>
      </c>
      <c r="C131" s="109">
        <v>30</v>
      </c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5"/>
      <c r="U131" s="109"/>
      <c r="V131" s="110"/>
      <c r="W131" s="107"/>
      <c r="X131" s="109"/>
      <c r="Y131" s="109"/>
      <c r="Z131" s="109"/>
      <c r="AA131" s="109"/>
      <c r="AB131" s="109"/>
      <c r="AC131" s="109"/>
      <c r="AD131" s="109"/>
    </row>
    <row r="132" spans="1:30" ht="51" thickBot="1">
      <c r="A132" s="120">
        <v>44</v>
      </c>
      <c r="B132" s="118" t="s">
        <v>10</v>
      </c>
      <c r="C132" s="105"/>
      <c r="D132" s="109"/>
      <c r="E132" s="109"/>
      <c r="F132" s="109"/>
      <c r="G132" s="109"/>
      <c r="H132" s="109"/>
      <c r="I132" s="109"/>
      <c r="J132" s="109"/>
      <c r="K132" s="109"/>
      <c r="L132" s="109">
        <v>4</v>
      </c>
      <c r="M132" s="109"/>
      <c r="N132" s="109"/>
      <c r="O132" s="105">
        <v>9</v>
      </c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5">
        <v>0.5</v>
      </c>
      <c r="AA132" s="109"/>
      <c r="AB132" s="109"/>
      <c r="AC132" s="109"/>
      <c r="AD132" s="109"/>
    </row>
    <row r="133" spans="1:30" ht="51" thickBot="1">
      <c r="A133" s="107"/>
      <c r="B133" s="108" t="s">
        <v>7</v>
      </c>
      <c r="C133" s="105">
        <f aca="true" t="shared" si="26" ref="C133:AD133">SUM(C129:C132)</f>
        <v>30</v>
      </c>
      <c r="D133" s="105">
        <f t="shared" si="26"/>
        <v>0</v>
      </c>
      <c r="E133" s="105">
        <f t="shared" si="26"/>
        <v>9</v>
      </c>
      <c r="F133" s="105">
        <f t="shared" si="26"/>
        <v>0</v>
      </c>
      <c r="G133" s="105">
        <f t="shared" si="26"/>
        <v>0</v>
      </c>
      <c r="H133" s="105">
        <f t="shared" si="26"/>
        <v>0</v>
      </c>
      <c r="I133" s="105">
        <f t="shared" si="26"/>
        <v>0</v>
      </c>
      <c r="J133" s="105">
        <f t="shared" si="26"/>
        <v>160</v>
      </c>
      <c r="K133" s="105">
        <f t="shared" si="26"/>
        <v>0</v>
      </c>
      <c r="L133" s="105">
        <f t="shared" si="26"/>
        <v>4</v>
      </c>
      <c r="M133" s="105">
        <f t="shared" si="26"/>
        <v>0</v>
      </c>
      <c r="N133" s="105">
        <f t="shared" si="26"/>
        <v>0</v>
      </c>
      <c r="O133" s="105">
        <f t="shared" si="26"/>
        <v>9</v>
      </c>
      <c r="P133" s="105">
        <f t="shared" si="26"/>
        <v>4</v>
      </c>
      <c r="Q133" s="105">
        <f t="shared" si="26"/>
        <v>5</v>
      </c>
      <c r="R133" s="105">
        <f t="shared" si="26"/>
        <v>25</v>
      </c>
      <c r="S133" s="105">
        <f t="shared" si="26"/>
        <v>17</v>
      </c>
      <c r="T133" s="105">
        <f t="shared" si="26"/>
        <v>0</v>
      </c>
      <c r="U133" s="105">
        <f t="shared" si="26"/>
        <v>0</v>
      </c>
      <c r="V133" s="105">
        <f t="shared" si="26"/>
        <v>0</v>
      </c>
      <c r="W133" s="105">
        <f t="shared" si="26"/>
        <v>76</v>
      </c>
      <c r="X133" s="105">
        <f t="shared" si="26"/>
        <v>0</v>
      </c>
      <c r="Y133" s="105">
        <f t="shared" si="26"/>
        <v>0</v>
      </c>
      <c r="Z133" s="105">
        <f t="shared" si="26"/>
        <v>0.5</v>
      </c>
      <c r="AA133" s="105">
        <f t="shared" si="26"/>
        <v>0</v>
      </c>
      <c r="AB133" s="105">
        <f t="shared" si="26"/>
        <v>0</v>
      </c>
      <c r="AC133" s="105">
        <f t="shared" si="26"/>
        <v>0</v>
      </c>
      <c r="AD133" s="105">
        <f t="shared" si="26"/>
        <v>0</v>
      </c>
    </row>
    <row r="134" spans="1:30" ht="101.25" thickBot="1">
      <c r="A134" s="91"/>
      <c r="B134" s="108" t="s">
        <v>76</v>
      </c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>
        <v>4</v>
      </c>
      <c r="AD134" s="105"/>
    </row>
    <row r="135" spans="1:30" ht="51" thickBot="1">
      <c r="A135" s="107"/>
      <c r="B135" s="121" t="s">
        <v>11</v>
      </c>
      <c r="C135" s="105">
        <f aca="true" t="shared" si="27" ref="C135:K135">SUM(C112+C123+C127+C133+C115)</f>
        <v>65</v>
      </c>
      <c r="D135" s="105">
        <f t="shared" si="27"/>
        <v>40</v>
      </c>
      <c r="E135" s="105">
        <f t="shared" si="27"/>
        <v>9</v>
      </c>
      <c r="F135" s="105">
        <f t="shared" si="27"/>
        <v>0</v>
      </c>
      <c r="G135" s="105">
        <f t="shared" si="27"/>
        <v>17</v>
      </c>
      <c r="H135" s="105">
        <f t="shared" si="27"/>
        <v>0</v>
      </c>
      <c r="I135" s="105">
        <f t="shared" si="27"/>
        <v>169</v>
      </c>
      <c r="J135" s="105">
        <f t="shared" si="27"/>
        <v>195.1</v>
      </c>
      <c r="K135" s="105">
        <f t="shared" si="27"/>
        <v>100</v>
      </c>
      <c r="L135" s="105">
        <f aca="true" t="shared" si="28" ref="L135:AB135">SUM(L112+L123+L127+L133)</f>
        <v>4</v>
      </c>
      <c r="M135" s="105">
        <f t="shared" si="28"/>
        <v>15</v>
      </c>
      <c r="N135" s="105">
        <f t="shared" si="28"/>
        <v>22</v>
      </c>
      <c r="O135" s="105">
        <f t="shared" si="28"/>
        <v>29</v>
      </c>
      <c r="P135" s="105">
        <f t="shared" si="28"/>
        <v>16.5</v>
      </c>
      <c r="Q135" s="105">
        <f t="shared" si="28"/>
        <v>7</v>
      </c>
      <c r="R135" s="105">
        <f t="shared" si="28"/>
        <v>25</v>
      </c>
      <c r="S135" s="105">
        <f t="shared" si="28"/>
        <v>422</v>
      </c>
      <c r="T135" s="105">
        <f t="shared" si="28"/>
        <v>0</v>
      </c>
      <c r="U135" s="105">
        <f t="shared" si="28"/>
        <v>8</v>
      </c>
      <c r="V135" s="105">
        <f t="shared" si="28"/>
        <v>115</v>
      </c>
      <c r="W135" s="105">
        <f t="shared" si="28"/>
        <v>76</v>
      </c>
      <c r="X135" s="105">
        <f t="shared" si="28"/>
        <v>4</v>
      </c>
      <c r="Y135" s="105">
        <f t="shared" si="28"/>
        <v>7.5</v>
      </c>
      <c r="Z135" s="105">
        <f t="shared" si="28"/>
        <v>0.5</v>
      </c>
      <c r="AA135" s="105">
        <f t="shared" si="28"/>
        <v>0</v>
      </c>
      <c r="AB135" s="105">
        <f t="shared" si="28"/>
        <v>1</v>
      </c>
      <c r="AC135" s="105">
        <v>4</v>
      </c>
      <c r="AD135" s="105">
        <f>SUM(AD112+AD123+AD127+AD133)</f>
        <v>0</v>
      </c>
    </row>
    <row r="136" spans="1:30" ht="51" thickBot="1">
      <c r="A136" s="231" t="s">
        <v>81</v>
      </c>
      <c r="B136" s="23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32"/>
      <c r="U136" s="232"/>
      <c r="V136" s="232"/>
      <c r="W136" s="232"/>
      <c r="X136" s="232"/>
      <c r="Y136" s="232"/>
      <c r="Z136" s="232"/>
      <c r="AA136" s="232"/>
      <c r="AB136" s="232"/>
      <c r="AC136" s="232"/>
      <c r="AD136" s="233"/>
    </row>
    <row r="137" spans="1:30" ht="51" thickBot="1">
      <c r="A137" s="231" t="s">
        <v>18</v>
      </c>
      <c r="B137" s="232"/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  <c r="R137" s="232"/>
      <c r="S137" s="232"/>
      <c r="T137" s="232"/>
      <c r="U137" s="232"/>
      <c r="V137" s="232"/>
      <c r="W137" s="232"/>
      <c r="X137" s="232"/>
      <c r="Y137" s="232"/>
      <c r="Z137" s="232"/>
      <c r="AA137" s="232"/>
      <c r="AB137" s="232"/>
      <c r="AC137" s="232"/>
      <c r="AD137" s="233"/>
    </row>
    <row r="138" spans="1:30" ht="50.25" customHeight="1">
      <c r="A138" s="236" t="s">
        <v>130</v>
      </c>
      <c r="B138" s="234" t="s">
        <v>24</v>
      </c>
      <c r="C138" s="221" t="s">
        <v>63</v>
      </c>
      <c r="D138" s="221" t="s">
        <v>64</v>
      </c>
      <c r="E138" s="221" t="s">
        <v>65</v>
      </c>
      <c r="F138" s="221" t="s">
        <v>66</v>
      </c>
      <c r="G138" s="221" t="s">
        <v>60</v>
      </c>
      <c r="H138" s="221" t="s">
        <v>67</v>
      </c>
      <c r="I138" s="221" t="s">
        <v>114</v>
      </c>
      <c r="J138" s="221" t="s">
        <v>108</v>
      </c>
      <c r="K138" s="89"/>
      <c r="L138" s="221" t="s">
        <v>120</v>
      </c>
      <c r="M138" s="221" t="s">
        <v>69</v>
      </c>
      <c r="N138" s="221" t="s">
        <v>48</v>
      </c>
      <c r="O138" s="221" t="s">
        <v>49</v>
      </c>
      <c r="P138" s="221" t="s">
        <v>70</v>
      </c>
      <c r="Q138" s="221" t="s">
        <v>50</v>
      </c>
      <c r="R138" s="221" t="s">
        <v>71</v>
      </c>
      <c r="S138" s="221" t="s">
        <v>208</v>
      </c>
      <c r="T138" s="221" t="s">
        <v>74</v>
      </c>
      <c r="U138" s="221" t="s">
        <v>111</v>
      </c>
      <c r="V138" s="221" t="s">
        <v>116</v>
      </c>
      <c r="W138" s="221" t="s">
        <v>117</v>
      </c>
      <c r="X138" s="221" t="s">
        <v>51</v>
      </c>
      <c r="Y138" s="221" t="s">
        <v>52</v>
      </c>
      <c r="Z138" s="221" t="s">
        <v>54</v>
      </c>
      <c r="AA138" s="89"/>
      <c r="AB138" s="221" t="s">
        <v>72</v>
      </c>
      <c r="AC138" s="221" t="s">
        <v>53</v>
      </c>
      <c r="AD138" s="221" t="s">
        <v>73</v>
      </c>
    </row>
    <row r="139" spans="1:30" ht="330" customHeight="1" thickBot="1">
      <c r="A139" s="237"/>
      <c r="B139" s="235"/>
      <c r="C139" s="222"/>
      <c r="D139" s="222"/>
      <c r="E139" s="222"/>
      <c r="F139" s="222"/>
      <c r="G139" s="222"/>
      <c r="H139" s="222"/>
      <c r="I139" s="222"/>
      <c r="J139" s="222"/>
      <c r="K139" s="90" t="s">
        <v>68</v>
      </c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  <c r="W139" s="222"/>
      <c r="X139" s="222"/>
      <c r="Y139" s="222"/>
      <c r="Z139" s="222"/>
      <c r="AA139" s="90" t="s">
        <v>184</v>
      </c>
      <c r="AB139" s="222"/>
      <c r="AC139" s="222"/>
      <c r="AD139" s="222"/>
    </row>
    <row r="140" spans="1:30" ht="51" thickBot="1">
      <c r="A140" s="91">
        <v>1</v>
      </c>
      <c r="B140" s="96">
        <v>2</v>
      </c>
      <c r="C140" s="97" t="s">
        <v>61</v>
      </c>
      <c r="D140" s="98">
        <v>4</v>
      </c>
      <c r="E140" s="97">
        <v>5</v>
      </c>
      <c r="F140" s="97">
        <v>6</v>
      </c>
      <c r="G140" s="97">
        <v>7</v>
      </c>
      <c r="H140" s="97">
        <v>8</v>
      </c>
      <c r="I140" s="97" t="s">
        <v>62</v>
      </c>
      <c r="J140" s="98">
        <v>10</v>
      </c>
      <c r="K140" s="97">
        <v>11</v>
      </c>
      <c r="L140" s="97">
        <v>12</v>
      </c>
      <c r="M140" s="97">
        <v>13</v>
      </c>
      <c r="N140" s="97">
        <v>14</v>
      </c>
      <c r="O140" s="97">
        <v>15</v>
      </c>
      <c r="P140" s="99">
        <v>16</v>
      </c>
      <c r="Q140" s="97">
        <v>17</v>
      </c>
      <c r="R140" s="99">
        <v>18</v>
      </c>
      <c r="S140" s="97">
        <v>19</v>
      </c>
      <c r="T140" s="99">
        <v>20</v>
      </c>
      <c r="U140" s="97">
        <v>21</v>
      </c>
      <c r="V140" s="97">
        <v>22</v>
      </c>
      <c r="W140" s="99">
        <v>23</v>
      </c>
      <c r="X140" s="97">
        <v>24</v>
      </c>
      <c r="Y140" s="97">
        <v>25</v>
      </c>
      <c r="Z140" s="97">
        <v>26</v>
      </c>
      <c r="AA140" s="99">
        <v>27</v>
      </c>
      <c r="AB140" s="97">
        <v>28</v>
      </c>
      <c r="AC140" s="97">
        <v>29</v>
      </c>
      <c r="AD140" s="100">
        <v>30</v>
      </c>
    </row>
    <row r="141" spans="1:30" ht="51" thickBot="1">
      <c r="A141" s="231" t="s">
        <v>6</v>
      </c>
      <c r="B141" s="232"/>
      <c r="C141" s="232"/>
      <c r="D141" s="232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  <c r="R141" s="232"/>
      <c r="S141" s="232"/>
      <c r="T141" s="232"/>
      <c r="U141" s="232"/>
      <c r="V141" s="232"/>
      <c r="W141" s="232"/>
      <c r="X141" s="232"/>
      <c r="Y141" s="232"/>
      <c r="Z141" s="232"/>
      <c r="AA141" s="232"/>
      <c r="AB141" s="232"/>
      <c r="AC141" s="232"/>
      <c r="AD141" s="233"/>
    </row>
    <row r="142" spans="1:30" ht="51" thickBot="1">
      <c r="A142" s="107">
        <v>45</v>
      </c>
      <c r="B142" s="119" t="s">
        <v>192</v>
      </c>
      <c r="C142" s="105"/>
      <c r="D142" s="115"/>
      <c r="E142" s="115"/>
      <c r="F142" s="115"/>
      <c r="G142" s="115">
        <v>19</v>
      </c>
      <c r="H142" s="109"/>
      <c r="I142" s="109"/>
      <c r="J142" s="109"/>
      <c r="K142" s="109"/>
      <c r="L142" s="109"/>
      <c r="M142" s="109"/>
      <c r="N142" s="110"/>
      <c r="O142" s="105">
        <v>4</v>
      </c>
      <c r="P142" s="110">
        <v>2</v>
      </c>
      <c r="Q142" s="105"/>
      <c r="R142" s="110"/>
      <c r="S142" s="105">
        <v>113</v>
      </c>
      <c r="T142" s="110"/>
      <c r="U142" s="105"/>
      <c r="V142" s="110"/>
      <c r="W142" s="105"/>
      <c r="X142" s="105"/>
      <c r="Y142" s="105"/>
      <c r="Z142" s="105"/>
      <c r="AA142" s="110"/>
      <c r="AB142" s="105"/>
      <c r="AC142" s="110"/>
      <c r="AD142" s="105"/>
    </row>
    <row r="143" spans="1:30" ht="101.25" thickBot="1">
      <c r="A143" s="107">
        <v>36</v>
      </c>
      <c r="B143" s="108" t="s">
        <v>88</v>
      </c>
      <c r="C143" s="105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7"/>
      <c r="O143" s="105">
        <v>9</v>
      </c>
      <c r="P143" s="107"/>
      <c r="Q143" s="110"/>
      <c r="R143" s="107"/>
      <c r="S143" s="105">
        <v>85</v>
      </c>
      <c r="T143" s="107"/>
      <c r="U143" s="107"/>
      <c r="V143" s="110"/>
      <c r="W143" s="107"/>
      <c r="X143" s="110"/>
      <c r="Y143" s="107"/>
      <c r="Z143" s="110"/>
      <c r="AA143" s="107">
        <v>2</v>
      </c>
      <c r="AB143" s="107"/>
      <c r="AC143" s="107"/>
      <c r="AD143" s="105"/>
    </row>
    <row r="144" spans="1:30" ht="51" thickBot="1">
      <c r="A144" s="107">
        <v>27</v>
      </c>
      <c r="B144" s="108" t="s">
        <v>40</v>
      </c>
      <c r="C144" s="109">
        <v>35</v>
      </c>
      <c r="D144" s="115"/>
      <c r="E144" s="115"/>
      <c r="F144" s="115"/>
      <c r="G144" s="115"/>
      <c r="H144" s="109"/>
      <c r="I144" s="109"/>
      <c r="J144" s="109"/>
      <c r="K144" s="109"/>
      <c r="L144" s="109"/>
      <c r="M144" s="109"/>
      <c r="N144" s="110"/>
      <c r="O144" s="105"/>
      <c r="P144" s="110">
        <v>6</v>
      </c>
      <c r="Q144" s="105"/>
      <c r="R144" s="110"/>
      <c r="S144" s="105"/>
      <c r="T144" s="110"/>
      <c r="U144" s="105"/>
      <c r="V144" s="107"/>
      <c r="W144" s="110"/>
      <c r="X144" s="105"/>
      <c r="Y144" s="105"/>
      <c r="Z144" s="110"/>
      <c r="AA144" s="107"/>
      <c r="AB144" s="105"/>
      <c r="AC144" s="110"/>
      <c r="AD144" s="105"/>
    </row>
    <row r="145" spans="1:30" ht="51" thickBot="1">
      <c r="A145" s="107"/>
      <c r="B145" s="108" t="s">
        <v>7</v>
      </c>
      <c r="C145" s="105">
        <f>SUM(C142:C144)</f>
        <v>35</v>
      </c>
      <c r="D145" s="105">
        <f aca="true" t="shared" si="29" ref="D145:AD145">SUM(D142:D144)</f>
        <v>0</v>
      </c>
      <c r="E145" s="105">
        <f t="shared" si="29"/>
        <v>0</v>
      </c>
      <c r="F145" s="105">
        <f t="shared" si="29"/>
        <v>0</v>
      </c>
      <c r="G145" s="105">
        <f t="shared" si="29"/>
        <v>19</v>
      </c>
      <c r="H145" s="105">
        <f t="shared" si="29"/>
        <v>0</v>
      </c>
      <c r="I145" s="105">
        <f t="shared" si="29"/>
        <v>0</v>
      </c>
      <c r="J145" s="105">
        <f t="shared" si="29"/>
        <v>0</v>
      </c>
      <c r="K145" s="105">
        <f t="shared" si="29"/>
        <v>0</v>
      </c>
      <c r="L145" s="105">
        <f t="shared" si="29"/>
        <v>0</v>
      </c>
      <c r="M145" s="105">
        <f t="shared" si="29"/>
        <v>0</v>
      </c>
      <c r="N145" s="105">
        <f t="shared" si="29"/>
        <v>0</v>
      </c>
      <c r="O145" s="105">
        <f t="shared" si="29"/>
        <v>13</v>
      </c>
      <c r="P145" s="105">
        <f t="shared" si="29"/>
        <v>8</v>
      </c>
      <c r="Q145" s="105">
        <f t="shared" si="29"/>
        <v>0</v>
      </c>
      <c r="R145" s="105">
        <f t="shared" si="29"/>
        <v>0</v>
      </c>
      <c r="S145" s="105">
        <f t="shared" si="29"/>
        <v>198</v>
      </c>
      <c r="T145" s="105">
        <f t="shared" si="29"/>
        <v>0</v>
      </c>
      <c r="U145" s="105">
        <f t="shared" si="29"/>
        <v>0</v>
      </c>
      <c r="V145" s="105">
        <f t="shared" si="29"/>
        <v>0</v>
      </c>
      <c r="W145" s="105">
        <f t="shared" si="29"/>
        <v>0</v>
      </c>
      <c r="X145" s="105">
        <f t="shared" si="29"/>
        <v>0</v>
      </c>
      <c r="Y145" s="105">
        <f t="shared" si="29"/>
        <v>0</v>
      </c>
      <c r="Z145" s="105">
        <f t="shared" si="29"/>
        <v>0</v>
      </c>
      <c r="AA145" s="105">
        <f t="shared" si="29"/>
        <v>2</v>
      </c>
      <c r="AB145" s="105">
        <f t="shared" si="29"/>
        <v>0</v>
      </c>
      <c r="AC145" s="105">
        <f t="shared" si="29"/>
        <v>0</v>
      </c>
      <c r="AD145" s="105">
        <f t="shared" si="29"/>
        <v>0</v>
      </c>
    </row>
    <row r="146" spans="1:30" ht="51" thickBot="1">
      <c r="A146" s="227" t="s">
        <v>59</v>
      </c>
      <c r="B146" s="228"/>
      <c r="C146" s="228"/>
      <c r="D146" s="228"/>
      <c r="E146" s="228"/>
      <c r="F146" s="228"/>
      <c r="G146" s="228"/>
      <c r="H146" s="228"/>
      <c r="I146" s="228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8"/>
      <c r="U146" s="228"/>
      <c r="V146" s="228"/>
      <c r="W146" s="228"/>
      <c r="X146" s="228"/>
      <c r="Y146" s="228"/>
      <c r="Z146" s="228"/>
      <c r="AA146" s="228"/>
      <c r="AB146" s="228"/>
      <c r="AC146" s="228"/>
      <c r="AD146" s="229"/>
    </row>
    <row r="147" spans="1:30" ht="51" thickBot="1">
      <c r="A147" s="107" t="s">
        <v>37</v>
      </c>
      <c r="B147" s="112" t="s">
        <v>129</v>
      </c>
      <c r="C147" s="105"/>
      <c r="D147" s="109"/>
      <c r="E147" s="109"/>
      <c r="F147" s="109"/>
      <c r="G147" s="109"/>
      <c r="H147" s="109"/>
      <c r="I147" s="109"/>
      <c r="J147" s="109"/>
      <c r="K147" s="109">
        <v>100</v>
      </c>
      <c r="L147" s="109"/>
      <c r="M147" s="109"/>
      <c r="N147" s="110"/>
      <c r="O147" s="105"/>
      <c r="P147" s="110"/>
      <c r="Q147" s="105"/>
      <c r="R147" s="110"/>
      <c r="S147" s="105"/>
      <c r="T147" s="110"/>
      <c r="U147" s="105"/>
      <c r="V147" s="110"/>
      <c r="W147" s="105"/>
      <c r="X147" s="105"/>
      <c r="Y147" s="110"/>
      <c r="Z147" s="105"/>
      <c r="AA147" s="110"/>
      <c r="AB147" s="105"/>
      <c r="AC147" s="105"/>
      <c r="AD147" s="109"/>
    </row>
    <row r="148" spans="1:30" ht="51" thickBot="1">
      <c r="A148" s="107"/>
      <c r="B148" s="108" t="s">
        <v>31</v>
      </c>
      <c r="C148" s="105">
        <f>SUM(C147)</f>
        <v>0</v>
      </c>
      <c r="D148" s="105">
        <f aca="true" t="shared" si="30" ref="D148:P148">SUM(D147)</f>
        <v>0</v>
      </c>
      <c r="E148" s="105">
        <f t="shared" si="30"/>
        <v>0</v>
      </c>
      <c r="F148" s="105">
        <f t="shared" si="30"/>
        <v>0</v>
      </c>
      <c r="G148" s="105">
        <f t="shared" si="30"/>
        <v>0</v>
      </c>
      <c r="H148" s="105">
        <f t="shared" si="30"/>
        <v>0</v>
      </c>
      <c r="I148" s="105">
        <f t="shared" si="30"/>
        <v>0</v>
      </c>
      <c r="J148" s="105">
        <f t="shared" si="30"/>
        <v>0</v>
      </c>
      <c r="K148" s="105">
        <f t="shared" si="30"/>
        <v>100</v>
      </c>
      <c r="L148" s="105">
        <f t="shared" si="30"/>
        <v>0</v>
      </c>
      <c r="M148" s="105">
        <f t="shared" si="30"/>
        <v>0</v>
      </c>
      <c r="N148" s="105">
        <f t="shared" si="30"/>
        <v>0</v>
      </c>
      <c r="O148" s="105">
        <f t="shared" si="30"/>
        <v>0</v>
      </c>
      <c r="P148" s="105">
        <f t="shared" si="30"/>
        <v>0</v>
      </c>
      <c r="Q148" s="109">
        <f aca="true" t="shared" si="31" ref="Q148:AD148">SUM(Q147)</f>
        <v>0</v>
      </c>
      <c r="R148" s="109">
        <f t="shared" si="31"/>
        <v>0</v>
      </c>
      <c r="S148" s="109">
        <f t="shared" si="31"/>
        <v>0</v>
      </c>
      <c r="T148" s="109">
        <f t="shared" si="31"/>
        <v>0</v>
      </c>
      <c r="U148" s="109">
        <f t="shared" si="31"/>
        <v>0</v>
      </c>
      <c r="V148" s="109">
        <f t="shared" si="31"/>
        <v>0</v>
      </c>
      <c r="W148" s="109">
        <f t="shared" si="31"/>
        <v>0</v>
      </c>
      <c r="X148" s="109">
        <f t="shared" si="31"/>
        <v>0</v>
      </c>
      <c r="Y148" s="109">
        <f t="shared" si="31"/>
        <v>0</v>
      </c>
      <c r="Z148" s="109">
        <f t="shared" si="31"/>
        <v>0</v>
      </c>
      <c r="AA148" s="109">
        <f t="shared" si="31"/>
        <v>0</v>
      </c>
      <c r="AB148" s="109">
        <f t="shared" si="31"/>
        <v>0</v>
      </c>
      <c r="AC148" s="109">
        <f t="shared" si="31"/>
        <v>0</v>
      </c>
      <c r="AD148" s="109">
        <f t="shared" si="31"/>
        <v>0</v>
      </c>
    </row>
    <row r="149" spans="1:30" ht="51" thickBot="1">
      <c r="A149" s="227" t="s">
        <v>34</v>
      </c>
      <c r="B149" s="228"/>
      <c r="C149" s="228"/>
      <c r="D149" s="228"/>
      <c r="E149" s="228"/>
      <c r="F149" s="228"/>
      <c r="G149" s="228"/>
      <c r="H149" s="228"/>
      <c r="I149" s="228"/>
      <c r="J149" s="228"/>
      <c r="K149" s="228"/>
      <c r="L149" s="228"/>
      <c r="M149" s="228"/>
      <c r="N149" s="228"/>
      <c r="O149" s="228"/>
      <c r="P149" s="228"/>
      <c r="Q149" s="228"/>
      <c r="R149" s="228"/>
      <c r="S149" s="228"/>
      <c r="T149" s="228"/>
      <c r="U149" s="228"/>
      <c r="V149" s="228"/>
      <c r="W149" s="228"/>
      <c r="X149" s="228"/>
      <c r="Y149" s="228"/>
      <c r="Z149" s="228"/>
      <c r="AA149" s="228"/>
      <c r="AB149" s="228"/>
      <c r="AC149" s="228"/>
      <c r="AD149" s="229"/>
    </row>
    <row r="150" spans="1:30" ht="101.25" thickBot="1">
      <c r="A150" s="105">
        <v>46</v>
      </c>
      <c r="B150" s="122" t="s">
        <v>182</v>
      </c>
      <c r="C150" s="105"/>
      <c r="D150" s="109"/>
      <c r="E150" s="109"/>
      <c r="F150" s="109"/>
      <c r="G150" s="109"/>
      <c r="H150" s="109"/>
      <c r="I150" s="109"/>
      <c r="J150" s="109">
        <v>28</v>
      </c>
      <c r="K150" s="109"/>
      <c r="L150" s="109"/>
      <c r="M150" s="109"/>
      <c r="N150" s="110"/>
      <c r="O150" s="107"/>
      <c r="P150" s="110"/>
      <c r="Q150" s="107">
        <v>3</v>
      </c>
      <c r="R150" s="110"/>
      <c r="S150" s="107"/>
      <c r="T150" s="110"/>
      <c r="U150" s="107"/>
      <c r="V150" s="110"/>
      <c r="W150" s="105"/>
      <c r="X150" s="107"/>
      <c r="Y150" s="110"/>
      <c r="Z150" s="107"/>
      <c r="AA150" s="105"/>
      <c r="AB150" s="110"/>
      <c r="AC150" s="107"/>
      <c r="AD150" s="100"/>
    </row>
    <row r="151" spans="1:30" ht="101.25" thickBot="1">
      <c r="A151" s="101">
        <v>47</v>
      </c>
      <c r="B151" s="125" t="s">
        <v>311</v>
      </c>
      <c r="C151" s="103"/>
      <c r="D151" s="104"/>
      <c r="E151" s="104"/>
      <c r="F151" s="104"/>
      <c r="G151" s="104">
        <v>5</v>
      </c>
      <c r="H151" s="104"/>
      <c r="I151" s="104">
        <v>20</v>
      </c>
      <c r="J151" s="104">
        <v>39.4</v>
      </c>
      <c r="K151" s="104"/>
      <c r="L151" s="104"/>
      <c r="M151" s="104"/>
      <c r="N151" s="106"/>
      <c r="O151" s="103"/>
      <c r="P151" s="106">
        <v>1</v>
      </c>
      <c r="Q151" s="103"/>
      <c r="R151" s="106"/>
      <c r="S151" s="103"/>
      <c r="T151" s="101"/>
      <c r="U151" s="101">
        <v>8</v>
      </c>
      <c r="V151" s="106"/>
      <c r="W151" s="101"/>
      <c r="X151" s="103">
        <v>4</v>
      </c>
      <c r="Y151" s="106"/>
      <c r="Z151" s="103"/>
      <c r="AA151" s="106"/>
      <c r="AB151" s="101"/>
      <c r="AC151" s="103"/>
      <c r="AD151" s="104"/>
    </row>
    <row r="152" spans="1:30" ht="51" thickBot="1">
      <c r="A152" s="107">
        <v>48</v>
      </c>
      <c r="B152" s="108" t="s">
        <v>36</v>
      </c>
      <c r="C152" s="107"/>
      <c r="D152" s="109"/>
      <c r="E152" s="109">
        <v>1.5</v>
      </c>
      <c r="F152" s="109"/>
      <c r="G152" s="109"/>
      <c r="H152" s="109"/>
      <c r="I152" s="115"/>
      <c r="J152" s="115">
        <v>4.4</v>
      </c>
      <c r="K152" s="115"/>
      <c r="L152" s="115"/>
      <c r="M152" s="115"/>
      <c r="N152" s="115"/>
      <c r="O152" s="115"/>
      <c r="P152" s="115"/>
      <c r="Q152" s="115">
        <v>1.8</v>
      </c>
      <c r="R152" s="115"/>
      <c r="S152" s="115"/>
      <c r="T152" s="115"/>
      <c r="U152" s="115">
        <v>84</v>
      </c>
      <c r="V152" s="115"/>
      <c r="W152" s="115"/>
      <c r="X152" s="115"/>
      <c r="Y152" s="115"/>
      <c r="Z152" s="115"/>
      <c r="AA152" s="115"/>
      <c r="AB152" s="115"/>
      <c r="AC152" s="115"/>
      <c r="AD152" s="109"/>
    </row>
    <row r="153" spans="1:30" ht="101.25" thickBot="1">
      <c r="A153" s="107">
        <v>49</v>
      </c>
      <c r="B153" s="108" t="s">
        <v>93</v>
      </c>
      <c r="C153" s="105"/>
      <c r="D153" s="109"/>
      <c r="E153" s="109"/>
      <c r="F153" s="109"/>
      <c r="G153" s="109"/>
      <c r="H153" s="109">
        <v>27</v>
      </c>
      <c r="I153" s="109"/>
      <c r="J153" s="109"/>
      <c r="K153" s="109"/>
      <c r="L153" s="109"/>
      <c r="M153" s="109"/>
      <c r="N153" s="109"/>
      <c r="O153" s="109"/>
      <c r="P153" s="109">
        <v>2</v>
      </c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</row>
    <row r="154" spans="1:30" ht="101.25" thickBot="1">
      <c r="A154" s="105">
        <v>22</v>
      </c>
      <c r="B154" s="108" t="s">
        <v>269</v>
      </c>
      <c r="C154" s="105"/>
      <c r="D154" s="109"/>
      <c r="E154" s="109"/>
      <c r="F154" s="109">
        <v>7</v>
      </c>
      <c r="G154" s="109"/>
      <c r="H154" s="109"/>
      <c r="I154" s="109"/>
      <c r="J154" s="109"/>
      <c r="K154" s="109"/>
      <c r="L154" s="109"/>
      <c r="M154" s="109"/>
      <c r="N154" s="110"/>
      <c r="O154" s="107">
        <v>7</v>
      </c>
      <c r="P154" s="110"/>
      <c r="Q154" s="107"/>
      <c r="R154" s="110"/>
      <c r="S154" s="107"/>
      <c r="T154" s="107"/>
      <c r="U154" s="107"/>
      <c r="V154" s="110"/>
      <c r="W154" s="107"/>
      <c r="X154" s="107"/>
      <c r="Y154" s="110"/>
      <c r="Z154" s="107"/>
      <c r="AA154" s="110"/>
      <c r="AB154" s="107"/>
      <c r="AC154" s="107"/>
      <c r="AD154" s="109"/>
    </row>
    <row r="155" spans="1:30" ht="101.25" thickBot="1">
      <c r="A155" s="107" t="s">
        <v>37</v>
      </c>
      <c r="B155" s="108" t="s">
        <v>75</v>
      </c>
      <c r="C155" s="105"/>
      <c r="D155" s="109">
        <v>40</v>
      </c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</row>
    <row r="156" spans="1:30" ht="51" thickBot="1">
      <c r="A156" s="107"/>
      <c r="B156" s="108" t="s">
        <v>7</v>
      </c>
      <c r="C156" s="105">
        <f aca="true" t="shared" si="32" ref="C156:AD156">SUM(C150:C155)</f>
        <v>0</v>
      </c>
      <c r="D156" s="105">
        <f t="shared" si="32"/>
        <v>40</v>
      </c>
      <c r="E156" s="105">
        <f t="shared" si="32"/>
        <v>1.5</v>
      </c>
      <c r="F156" s="105">
        <f t="shared" si="32"/>
        <v>7</v>
      </c>
      <c r="G156" s="105">
        <f t="shared" si="32"/>
        <v>5</v>
      </c>
      <c r="H156" s="105">
        <f t="shared" si="32"/>
        <v>27</v>
      </c>
      <c r="I156" s="105">
        <f t="shared" si="32"/>
        <v>20</v>
      </c>
      <c r="J156" s="105">
        <f t="shared" si="32"/>
        <v>71.80000000000001</v>
      </c>
      <c r="K156" s="105">
        <f t="shared" si="32"/>
        <v>0</v>
      </c>
      <c r="L156" s="105">
        <f t="shared" si="32"/>
        <v>0</v>
      </c>
      <c r="M156" s="105">
        <f t="shared" si="32"/>
        <v>0</v>
      </c>
      <c r="N156" s="105">
        <f t="shared" si="32"/>
        <v>0</v>
      </c>
      <c r="O156" s="105">
        <f t="shared" si="32"/>
        <v>7</v>
      </c>
      <c r="P156" s="105">
        <f t="shared" si="32"/>
        <v>3</v>
      </c>
      <c r="Q156" s="105">
        <f t="shared" si="32"/>
        <v>4.8</v>
      </c>
      <c r="R156" s="105">
        <f t="shared" si="32"/>
        <v>0</v>
      </c>
      <c r="S156" s="105">
        <f t="shared" si="32"/>
        <v>0</v>
      </c>
      <c r="T156" s="105">
        <f t="shared" si="32"/>
        <v>0</v>
      </c>
      <c r="U156" s="105">
        <f t="shared" si="32"/>
        <v>92</v>
      </c>
      <c r="V156" s="105">
        <f t="shared" si="32"/>
        <v>0</v>
      </c>
      <c r="W156" s="105">
        <f t="shared" si="32"/>
        <v>0</v>
      </c>
      <c r="X156" s="105">
        <f t="shared" si="32"/>
        <v>4</v>
      </c>
      <c r="Y156" s="105">
        <f t="shared" si="32"/>
        <v>0</v>
      </c>
      <c r="Z156" s="105">
        <f t="shared" si="32"/>
        <v>0</v>
      </c>
      <c r="AA156" s="105">
        <f t="shared" si="32"/>
        <v>0</v>
      </c>
      <c r="AB156" s="105">
        <f t="shared" si="32"/>
        <v>0</v>
      </c>
      <c r="AC156" s="105">
        <f t="shared" si="32"/>
        <v>0</v>
      </c>
      <c r="AD156" s="105">
        <f t="shared" si="32"/>
        <v>0</v>
      </c>
    </row>
    <row r="157" spans="1:30" ht="51" thickBot="1">
      <c r="A157" s="227" t="s">
        <v>30</v>
      </c>
      <c r="B157" s="228"/>
      <c r="C157" s="228"/>
      <c r="D157" s="228"/>
      <c r="E157" s="228"/>
      <c r="F157" s="228"/>
      <c r="G157" s="228"/>
      <c r="H157" s="228"/>
      <c r="I157" s="228"/>
      <c r="J157" s="228"/>
      <c r="K157" s="228"/>
      <c r="L157" s="228"/>
      <c r="M157" s="228"/>
      <c r="N157" s="228"/>
      <c r="O157" s="228"/>
      <c r="P157" s="228"/>
      <c r="Q157" s="228"/>
      <c r="R157" s="228"/>
      <c r="S157" s="228"/>
      <c r="T157" s="228"/>
      <c r="U157" s="228"/>
      <c r="V157" s="228"/>
      <c r="W157" s="228"/>
      <c r="X157" s="228"/>
      <c r="Y157" s="228"/>
      <c r="Z157" s="228"/>
      <c r="AA157" s="228"/>
      <c r="AB157" s="228"/>
      <c r="AC157" s="228"/>
      <c r="AD157" s="229"/>
    </row>
    <row r="158" spans="1:30" ht="101.25" thickBot="1">
      <c r="A158" s="107">
        <v>8.9</v>
      </c>
      <c r="B158" s="117" t="s">
        <v>237</v>
      </c>
      <c r="C158" s="107"/>
      <c r="D158" s="109"/>
      <c r="E158" s="107"/>
      <c r="F158" s="107"/>
      <c r="G158" s="107"/>
      <c r="H158" s="109"/>
      <c r="I158" s="109"/>
      <c r="J158" s="109"/>
      <c r="K158" s="109"/>
      <c r="L158" s="109"/>
      <c r="M158" s="109"/>
      <c r="N158" s="110"/>
      <c r="O158" s="105"/>
      <c r="P158" s="110"/>
      <c r="Q158" s="105"/>
      <c r="R158" s="110"/>
      <c r="S158" s="105">
        <v>185</v>
      </c>
      <c r="T158" s="110"/>
      <c r="U158" s="105"/>
      <c r="V158" s="110"/>
      <c r="W158" s="105"/>
      <c r="X158" s="105"/>
      <c r="Y158" s="110"/>
      <c r="Z158" s="105"/>
      <c r="AA158" s="105"/>
      <c r="AB158" s="110"/>
      <c r="AC158" s="105"/>
      <c r="AD158" s="109"/>
    </row>
    <row r="159" spans="1:30" ht="151.5" thickBot="1">
      <c r="A159" s="107" t="s">
        <v>37</v>
      </c>
      <c r="B159" s="108" t="s">
        <v>306</v>
      </c>
      <c r="C159" s="105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>
        <v>22</v>
      </c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</row>
    <row r="160" spans="1:30" ht="51" thickBot="1">
      <c r="A160" s="107"/>
      <c r="B160" s="108" t="s">
        <v>7</v>
      </c>
      <c r="C160" s="105">
        <f aca="true" t="shared" si="33" ref="C160:AD160">SUM(C158:C159)</f>
        <v>0</v>
      </c>
      <c r="D160" s="105">
        <f t="shared" si="33"/>
        <v>0</v>
      </c>
      <c r="E160" s="105">
        <f t="shared" si="33"/>
        <v>0</v>
      </c>
      <c r="F160" s="105">
        <f t="shared" si="33"/>
        <v>0</v>
      </c>
      <c r="G160" s="105">
        <f t="shared" si="33"/>
        <v>0</v>
      </c>
      <c r="H160" s="105">
        <f t="shared" si="33"/>
        <v>0</v>
      </c>
      <c r="I160" s="105">
        <f t="shared" si="33"/>
        <v>0</v>
      </c>
      <c r="J160" s="105">
        <f t="shared" si="33"/>
        <v>0</v>
      </c>
      <c r="K160" s="105">
        <f t="shared" si="33"/>
        <v>0</v>
      </c>
      <c r="L160" s="105">
        <f t="shared" si="33"/>
        <v>0</v>
      </c>
      <c r="M160" s="105">
        <f t="shared" si="33"/>
        <v>0</v>
      </c>
      <c r="N160" s="105">
        <f t="shared" si="33"/>
        <v>22</v>
      </c>
      <c r="O160" s="105">
        <f t="shared" si="33"/>
        <v>0</v>
      </c>
      <c r="P160" s="105">
        <f t="shared" si="33"/>
        <v>0</v>
      </c>
      <c r="Q160" s="105">
        <f t="shared" si="33"/>
        <v>0</v>
      </c>
      <c r="R160" s="105">
        <f t="shared" si="33"/>
        <v>0</v>
      </c>
      <c r="S160" s="105">
        <f t="shared" si="33"/>
        <v>185</v>
      </c>
      <c r="T160" s="105">
        <f t="shared" si="33"/>
        <v>0</v>
      </c>
      <c r="U160" s="105">
        <f t="shared" si="33"/>
        <v>0</v>
      </c>
      <c r="V160" s="105">
        <f t="shared" si="33"/>
        <v>0</v>
      </c>
      <c r="W160" s="105">
        <f t="shared" si="33"/>
        <v>0</v>
      </c>
      <c r="X160" s="105">
        <f t="shared" si="33"/>
        <v>0</v>
      </c>
      <c r="Y160" s="105">
        <f t="shared" si="33"/>
        <v>0</v>
      </c>
      <c r="Z160" s="105">
        <f t="shared" si="33"/>
        <v>0</v>
      </c>
      <c r="AA160" s="105">
        <f t="shared" si="33"/>
        <v>0</v>
      </c>
      <c r="AB160" s="105">
        <f t="shared" si="33"/>
        <v>0</v>
      </c>
      <c r="AC160" s="105">
        <f t="shared" si="33"/>
        <v>0</v>
      </c>
      <c r="AD160" s="105">
        <f t="shared" si="33"/>
        <v>0</v>
      </c>
    </row>
    <row r="161" spans="1:30" ht="51" thickBot="1">
      <c r="A161" s="227" t="s">
        <v>35</v>
      </c>
      <c r="B161" s="228"/>
      <c r="C161" s="228"/>
      <c r="D161" s="228"/>
      <c r="E161" s="228"/>
      <c r="F161" s="228"/>
      <c r="G161" s="228"/>
      <c r="H161" s="228"/>
      <c r="I161" s="228"/>
      <c r="J161" s="228"/>
      <c r="K161" s="228"/>
      <c r="L161" s="228"/>
      <c r="M161" s="228"/>
      <c r="N161" s="228"/>
      <c r="O161" s="228"/>
      <c r="P161" s="228"/>
      <c r="Q161" s="228"/>
      <c r="R161" s="228"/>
      <c r="S161" s="228"/>
      <c r="T161" s="228"/>
      <c r="U161" s="228"/>
      <c r="V161" s="228"/>
      <c r="W161" s="228"/>
      <c r="X161" s="228"/>
      <c r="Y161" s="228"/>
      <c r="Z161" s="228"/>
      <c r="AA161" s="228"/>
      <c r="AB161" s="228"/>
      <c r="AC161" s="228"/>
      <c r="AD161" s="229"/>
    </row>
    <row r="162" spans="1:30" ht="101.25" thickBot="1">
      <c r="A162" s="107">
        <v>50</v>
      </c>
      <c r="B162" s="112" t="s">
        <v>243</v>
      </c>
      <c r="C162" s="105"/>
      <c r="D162" s="115"/>
      <c r="E162" s="115">
        <v>4</v>
      </c>
      <c r="F162" s="115"/>
      <c r="G162" s="115">
        <v>18</v>
      </c>
      <c r="H162" s="109"/>
      <c r="I162" s="109"/>
      <c r="J162" s="109"/>
      <c r="K162" s="109"/>
      <c r="L162" s="109">
        <v>15</v>
      </c>
      <c r="M162" s="109"/>
      <c r="N162" s="110"/>
      <c r="O162" s="105">
        <v>12</v>
      </c>
      <c r="P162" s="110">
        <v>3</v>
      </c>
      <c r="Q162" s="105">
        <v>2</v>
      </c>
      <c r="R162" s="110">
        <v>4</v>
      </c>
      <c r="S162" s="105"/>
      <c r="T162" s="110">
        <v>100</v>
      </c>
      <c r="U162" s="105"/>
      <c r="V162" s="105"/>
      <c r="W162" s="110"/>
      <c r="X162" s="105">
        <v>2</v>
      </c>
      <c r="Y162" s="105"/>
      <c r="Z162" s="105"/>
      <c r="AA162" s="110"/>
      <c r="AB162" s="105"/>
      <c r="AC162" s="110"/>
      <c r="AD162" s="105"/>
    </row>
    <row r="163" spans="1:30" ht="51" thickBot="1">
      <c r="A163" s="105">
        <v>25</v>
      </c>
      <c r="B163" s="118" t="s">
        <v>8</v>
      </c>
      <c r="C163" s="105"/>
      <c r="D163" s="115"/>
      <c r="E163" s="115"/>
      <c r="F163" s="115"/>
      <c r="G163" s="115"/>
      <c r="H163" s="109"/>
      <c r="I163" s="109"/>
      <c r="J163" s="109"/>
      <c r="K163" s="109"/>
      <c r="L163" s="109"/>
      <c r="M163" s="109"/>
      <c r="N163" s="110"/>
      <c r="O163" s="105">
        <v>9</v>
      </c>
      <c r="P163" s="110"/>
      <c r="Q163" s="105"/>
      <c r="R163" s="110"/>
      <c r="S163" s="105"/>
      <c r="T163" s="105"/>
      <c r="U163" s="105"/>
      <c r="V163" s="110"/>
      <c r="W163" s="105"/>
      <c r="X163" s="105"/>
      <c r="Y163" s="110"/>
      <c r="Z163" s="105">
        <v>0.5</v>
      </c>
      <c r="AA163" s="105"/>
      <c r="AB163" s="110"/>
      <c r="AC163" s="105"/>
      <c r="AD163" s="109"/>
    </row>
    <row r="164" spans="1:30" ht="101.25" thickBot="1">
      <c r="A164" s="107">
        <v>14</v>
      </c>
      <c r="B164" s="108" t="s">
        <v>203</v>
      </c>
      <c r="C164" s="105"/>
      <c r="D164" s="109"/>
      <c r="E164" s="109"/>
      <c r="F164" s="109"/>
      <c r="G164" s="109"/>
      <c r="H164" s="109"/>
      <c r="I164" s="109"/>
      <c r="J164" s="109"/>
      <c r="K164" s="109"/>
      <c r="L164" s="109">
        <v>125</v>
      </c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15"/>
    </row>
    <row r="165" spans="1:30" ht="51" thickBot="1">
      <c r="A165" s="107"/>
      <c r="B165" s="108" t="s">
        <v>7</v>
      </c>
      <c r="C165" s="105">
        <f aca="true" t="shared" si="34" ref="C165:AD165">SUM(C162:C164)</f>
        <v>0</v>
      </c>
      <c r="D165" s="105">
        <f t="shared" si="34"/>
        <v>0</v>
      </c>
      <c r="E165" s="105">
        <f t="shared" si="34"/>
        <v>4</v>
      </c>
      <c r="F165" s="105">
        <f t="shared" si="34"/>
        <v>0</v>
      </c>
      <c r="G165" s="105">
        <f t="shared" si="34"/>
        <v>18</v>
      </c>
      <c r="H165" s="105">
        <f t="shared" si="34"/>
        <v>0</v>
      </c>
      <c r="I165" s="105">
        <f t="shared" si="34"/>
        <v>0</v>
      </c>
      <c r="J165" s="105">
        <f t="shared" si="34"/>
        <v>0</v>
      </c>
      <c r="K165" s="105">
        <f t="shared" si="34"/>
        <v>0</v>
      </c>
      <c r="L165" s="105">
        <f t="shared" si="34"/>
        <v>140</v>
      </c>
      <c r="M165" s="105">
        <f t="shared" si="34"/>
        <v>0</v>
      </c>
      <c r="N165" s="105">
        <f t="shared" si="34"/>
        <v>0</v>
      </c>
      <c r="O165" s="105">
        <f t="shared" si="34"/>
        <v>21</v>
      </c>
      <c r="P165" s="105">
        <f t="shared" si="34"/>
        <v>3</v>
      </c>
      <c r="Q165" s="105">
        <f t="shared" si="34"/>
        <v>2</v>
      </c>
      <c r="R165" s="105">
        <f t="shared" si="34"/>
        <v>4</v>
      </c>
      <c r="S165" s="105">
        <f t="shared" si="34"/>
        <v>0</v>
      </c>
      <c r="T165" s="105">
        <f t="shared" si="34"/>
        <v>100</v>
      </c>
      <c r="U165" s="105">
        <f t="shared" si="34"/>
        <v>0</v>
      </c>
      <c r="V165" s="105">
        <f t="shared" si="34"/>
        <v>0</v>
      </c>
      <c r="W165" s="105">
        <f t="shared" si="34"/>
        <v>0</v>
      </c>
      <c r="X165" s="105">
        <f t="shared" si="34"/>
        <v>2</v>
      </c>
      <c r="Y165" s="105">
        <f t="shared" si="34"/>
        <v>0</v>
      </c>
      <c r="Z165" s="105">
        <f t="shared" si="34"/>
        <v>0.5</v>
      </c>
      <c r="AA165" s="105">
        <f t="shared" si="34"/>
        <v>0</v>
      </c>
      <c r="AB165" s="105">
        <f t="shared" si="34"/>
        <v>0</v>
      </c>
      <c r="AC165" s="105">
        <f t="shared" si="34"/>
        <v>0</v>
      </c>
      <c r="AD165" s="105">
        <f t="shared" si="34"/>
        <v>0</v>
      </c>
    </row>
    <row r="166" spans="1:30" ht="101.25" thickBot="1">
      <c r="A166" s="91"/>
      <c r="B166" s="108" t="s">
        <v>76</v>
      </c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>
        <v>4</v>
      </c>
      <c r="AD166" s="105"/>
    </row>
    <row r="167" spans="1:30" ht="51" thickBot="1">
      <c r="A167" s="107"/>
      <c r="B167" s="121" t="s">
        <v>11</v>
      </c>
      <c r="C167" s="105">
        <f aca="true" t="shared" si="35" ref="C167:N167">SUM(C145+C156+C160+C165+C148)</f>
        <v>35</v>
      </c>
      <c r="D167" s="105">
        <f t="shared" si="35"/>
        <v>40</v>
      </c>
      <c r="E167" s="105">
        <f t="shared" si="35"/>
        <v>5.5</v>
      </c>
      <c r="F167" s="105">
        <f t="shared" si="35"/>
        <v>7</v>
      </c>
      <c r="G167" s="105">
        <f t="shared" si="35"/>
        <v>42</v>
      </c>
      <c r="H167" s="105">
        <f t="shared" si="35"/>
        <v>27</v>
      </c>
      <c r="I167" s="105">
        <f t="shared" si="35"/>
        <v>20</v>
      </c>
      <c r="J167" s="105">
        <f t="shared" si="35"/>
        <v>71.80000000000001</v>
      </c>
      <c r="K167" s="105">
        <f t="shared" si="35"/>
        <v>100</v>
      </c>
      <c r="L167" s="105">
        <f t="shared" si="35"/>
        <v>140</v>
      </c>
      <c r="M167" s="105">
        <f t="shared" si="35"/>
        <v>0</v>
      </c>
      <c r="N167" s="105">
        <f t="shared" si="35"/>
        <v>22</v>
      </c>
      <c r="O167" s="105">
        <f aca="true" t="shared" si="36" ref="O167:AB167">SUM(O145+O156+O160+O165)</f>
        <v>41</v>
      </c>
      <c r="P167" s="105">
        <f t="shared" si="36"/>
        <v>14</v>
      </c>
      <c r="Q167" s="105">
        <f t="shared" si="36"/>
        <v>6.8</v>
      </c>
      <c r="R167" s="105">
        <f t="shared" si="36"/>
        <v>4</v>
      </c>
      <c r="S167" s="105">
        <f t="shared" si="36"/>
        <v>383</v>
      </c>
      <c r="T167" s="105">
        <f t="shared" si="36"/>
        <v>100</v>
      </c>
      <c r="U167" s="105">
        <f t="shared" si="36"/>
        <v>92</v>
      </c>
      <c r="V167" s="105">
        <f t="shared" si="36"/>
        <v>0</v>
      </c>
      <c r="W167" s="105">
        <f t="shared" si="36"/>
        <v>0</v>
      </c>
      <c r="X167" s="105">
        <f t="shared" si="36"/>
        <v>6</v>
      </c>
      <c r="Y167" s="105">
        <f t="shared" si="36"/>
        <v>0</v>
      </c>
      <c r="Z167" s="105">
        <f t="shared" si="36"/>
        <v>0.5</v>
      </c>
      <c r="AA167" s="105">
        <f t="shared" si="36"/>
        <v>2</v>
      </c>
      <c r="AB167" s="105">
        <f t="shared" si="36"/>
        <v>0</v>
      </c>
      <c r="AC167" s="105">
        <v>4</v>
      </c>
      <c r="AD167" s="105">
        <f>SUM(AD145+AD156+AD160+AD165)</f>
        <v>0</v>
      </c>
    </row>
    <row r="168" spans="1:30" ht="51" thickBot="1">
      <c r="A168" s="231" t="s">
        <v>81</v>
      </c>
      <c r="B168" s="232"/>
      <c r="C168" s="232"/>
      <c r="D168" s="232"/>
      <c r="E168" s="232"/>
      <c r="F168" s="232"/>
      <c r="G168" s="232"/>
      <c r="H168" s="232"/>
      <c r="I168" s="232"/>
      <c r="J168" s="232"/>
      <c r="K168" s="232"/>
      <c r="L168" s="232"/>
      <c r="M168" s="232"/>
      <c r="N168" s="232"/>
      <c r="O168" s="232"/>
      <c r="P168" s="232"/>
      <c r="Q168" s="232"/>
      <c r="R168" s="232"/>
      <c r="S168" s="232"/>
      <c r="T168" s="232"/>
      <c r="U168" s="232"/>
      <c r="V168" s="232"/>
      <c r="W168" s="232"/>
      <c r="X168" s="232"/>
      <c r="Y168" s="232"/>
      <c r="Z168" s="232"/>
      <c r="AA168" s="232"/>
      <c r="AB168" s="232"/>
      <c r="AC168" s="232"/>
      <c r="AD168" s="233"/>
    </row>
    <row r="169" spans="1:30" ht="51" thickBot="1">
      <c r="A169" s="231" t="s">
        <v>19</v>
      </c>
      <c r="B169" s="232"/>
      <c r="C169" s="232"/>
      <c r="D169" s="232"/>
      <c r="E169" s="232"/>
      <c r="F169" s="232"/>
      <c r="G169" s="232"/>
      <c r="H169" s="232"/>
      <c r="I169" s="232"/>
      <c r="J169" s="232"/>
      <c r="K169" s="232"/>
      <c r="L169" s="232"/>
      <c r="M169" s="232"/>
      <c r="N169" s="232"/>
      <c r="O169" s="232"/>
      <c r="P169" s="232"/>
      <c r="Q169" s="232"/>
      <c r="R169" s="232"/>
      <c r="S169" s="232"/>
      <c r="T169" s="232"/>
      <c r="U169" s="232"/>
      <c r="V169" s="232"/>
      <c r="W169" s="232"/>
      <c r="X169" s="232"/>
      <c r="Y169" s="232"/>
      <c r="Z169" s="232"/>
      <c r="AA169" s="232"/>
      <c r="AB169" s="232"/>
      <c r="AC169" s="232"/>
      <c r="AD169" s="233"/>
    </row>
    <row r="170" spans="1:30" ht="50.25" customHeight="1">
      <c r="A170" s="236" t="s">
        <v>130</v>
      </c>
      <c r="B170" s="234" t="s">
        <v>24</v>
      </c>
      <c r="C170" s="221" t="s">
        <v>63</v>
      </c>
      <c r="D170" s="221" t="s">
        <v>64</v>
      </c>
      <c r="E170" s="221" t="s">
        <v>65</v>
      </c>
      <c r="F170" s="221" t="s">
        <v>66</v>
      </c>
      <c r="G170" s="221" t="s">
        <v>60</v>
      </c>
      <c r="H170" s="221" t="s">
        <v>67</v>
      </c>
      <c r="I170" s="221" t="s">
        <v>114</v>
      </c>
      <c r="J170" s="221" t="s">
        <v>108</v>
      </c>
      <c r="K170" s="89"/>
      <c r="L170" s="221" t="s">
        <v>120</v>
      </c>
      <c r="M170" s="221" t="s">
        <v>69</v>
      </c>
      <c r="N170" s="221" t="s">
        <v>48</v>
      </c>
      <c r="O170" s="221" t="s">
        <v>49</v>
      </c>
      <c r="P170" s="221" t="s">
        <v>70</v>
      </c>
      <c r="Q170" s="221" t="s">
        <v>50</v>
      </c>
      <c r="R170" s="221" t="s">
        <v>71</v>
      </c>
      <c r="S170" s="221" t="s">
        <v>208</v>
      </c>
      <c r="T170" s="221" t="s">
        <v>74</v>
      </c>
      <c r="U170" s="221" t="s">
        <v>111</v>
      </c>
      <c r="V170" s="221" t="s">
        <v>116</v>
      </c>
      <c r="W170" s="221" t="s">
        <v>117</v>
      </c>
      <c r="X170" s="221" t="s">
        <v>51</v>
      </c>
      <c r="Y170" s="221" t="s">
        <v>52</v>
      </c>
      <c r="Z170" s="221" t="s">
        <v>54</v>
      </c>
      <c r="AA170" s="89"/>
      <c r="AB170" s="221" t="s">
        <v>72</v>
      </c>
      <c r="AC170" s="221" t="s">
        <v>53</v>
      </c>
      <c r="AD170" s="221" t="s">
        <v>73</v>
      </c>
    </row>
    <row r="171" spans="1:30" ht="330" customHeight="1" thickBot="1">
      <c r="A171" s="237"/>
      <c r="B171" s="235"/>
      <c r="C171" s="222"/>
      <c r="D171" s="222"/>
      <c r="E171" s="222"/>
      <c r="F171" s="222"/>
      <c r="G171" s="222"/>
      <c r="H171" s="222"/>
      <c r="I171" s="222"/>
      <c r="J171" s="222"/>
      <c r="K171" s="90" t="s">
        <v>68</v>
      </c>
      <c r="L171" s="222"/>
      <c r="M171" s="222"/>
      <c r="N171" s="222"/>
      <c r="O171" s="222"/>
      <c r="P171" s="222"/>
      <c r="Q171" s="222"/>
      <c r="R171" s="222"/>
      <c r="S171" s="222"/>
      <c r="T171" s="222"/>
      <c r="U171" s="222"/>
      <c r="V171" s="222"/>
      <c r="W171" s="222"/>
      <c r="X171" s="222"/>
      <c r="Y171" s="222"/>
      <c r="Z171" s="222"/>
      <c r="AA171" s="90" t="s">
        <v>184</v>
      </c>
      <c r="AB171" s="222"/>
      <c r="AC171" s="222"/>
      <c r="AD171" s="222"/>
    </row>
    <row r="172" spans="1:30" ht="51" thickBot="1">
      <c r="A172" s="91">
        <v>1</v>
      </c>
      <c r="B172" s="96">
        <v>2</v>
      </c>
      <c r="C172" s="97" t="s">
        <v>61</v>
      </c>
      <c r="D172" s="98">
        <v>4</v>
      </c>
      <c r="E172" s="97">
        <v>5</v>
      </c>
      <c r="F172" s="97">
        <v>6</v>
      </c>
      <c r="G172" s="97">
        <v>7</v>
      </c>
      <c r="H172" s="97">
        <v>8</v>
      </c>
      <c r="I172" s="97" t="s">
        <v>62</v>
      </c>
      <c r="J172" s="98">
        <v>10</v>
      </c>
      <c r="K172" s="97">
        <v>11</v>
      </c>
      <c r="L172" s="97">
        <v>12</v>
      </c>
      <c r="M172" s="97">
        <v>13</v>
      </c>
      <c r="N172" s="97">
        <v>14</v>
      </c>
      <c r="O172" s="97">
        <v>15</v>
      </c>
      <c r="P172" s="99">
        <v>16</v>
      </c>
      <c r="Q172" s="97">
        <v>17</v>
      </c>
      <c r="R172" s="99">
        <v>18</v>
      </c>
      <c r="S172" s="97">
        <v>19</v>
      </c>
      <c r="T172" s="99">
        <v>20</v>
      </c>
      <c r="U172" s="97">
        <v>21</v>
      </c>
      <c r="V172" s="97">
        <v>22</v>
      </c>
      <c r="W172" s="99">
        <v>23</v>
      </c>
      <c r="X172" s="97">
        <v>24</v>
      </c>
      <c r="Y172" s="97">
        <v>25</v>
      </c>
      <c r="Z172" s="97">
        <v>26</v>
      </c>
      <c r="AA172" s="99">
        <v>27</v>
      </c>
      <c r="AB172" s="97">
        <v>28</v>
      </c>
      <c r="AC172" s="97">
        <v>29</v>
      </c>
      <c r="AD172" s="100">
        <v>30</v>
      </c>
    </row>
    <row r="173" spans="1:30" ht="51" thickBot="1">
      <c r="A173" s="231" t="s">
        <v>6</v>
      </c>
      <c r="B173" s="232"/>
      <c r="C173" s="232"/>
      <c r="D173" s="232"/>
      <c r="E173" s="232"/>
      <c r="F173" s="232"/>
      <c r="G173" s="232"/>
      <c r="H173" s="232"/>
      <c r="I173" s="232"/>
      <c r="J173" s="232"/>
      <c r="K173" s="232"/>
      <c r="L173" s="232"/>
      <c r="M173" s="232"/>
      <c r="N173" s="232"/>
      <c r="O173" s="232"/>
      <c r="P173" s="232"/>
      <c r="Q173" s="232"/>
      <c r="R173" s="232"/>
      <c r="S173" s="232"/>
      <c r="T173" s="232"/>
      <c r="U173" s="232"/>
      <c r="V173" s="232"/>
      <c r="W173" s="232"/>
      <c r="X173" s="232"/>
      <c r="Y173" s="232"/>
      <c r="Z173" s="232"/>
      <c r="AA173" s="232"/>
      <c r="AB173" s="232"/>
      <c r="AC173" s="232"/>
      <c r="AD173" s="233"/>
    </row>
    <row r="174" spans="1:30" ht="101.25" thickBot="1">
      <c r="A174" s="105">
        <v>51</v>
      </c>
      <c r="B174" s="112" t="s">
        <v>222</v>
      </c>
      <c r="C174" s="105"/>
      <c r="D174" s="115"/>
      <c r="E174" s="115"/>
      <c r="F174" s="115"/>
      <c r="G174" s="115"/>
      <c r="H174" s="109">
        <v>35</v>
      </c>
      <c r="I174" s="109"/>
      <c r="J174" s="109"/>
      <c r="K174" s="109"/>
      <c r="L174" s="109"/>
      <c r="M174" s="109"/>
      <c r="N174" s="110"/>
      <c r="O174" s="105"/>
      <c r="P174" s="110">
        <v>4</v>
      </c>
      <c r="Q174" s="105"/>
      <c r="R174" s="110"/>
      <c r="S174" s="105"/>
      <c r="T174" s="110"/>
      <c r="U174" s="105"/>
      <c r="V174" s="105"/>
      <c r="W174" s="110"/>
      <c r="X174" s="105"/>
      <c r="Y174" s="105">
        <v>9</v>
      </c>
      <c r="Z174" s="105"/>
      <c r="AA174" s="110"/>
      <c r="AB174" s="105"/>
      <c r="AC174" s="110"/>
      <c r="AD174" s="105"/>
    </row>
    <row r="175" spans="1:30" ht="51" thickBot="1">
      <c r="A175" s="107">
        <v>52</v>
      </c>
      <c r="B175" s="108" t="s">
        <v>233</v>
      </c>
      <c r="C175" s="105"/>
      <c r="D175" s="115"/>
      <c r="E175" s="115"/>
      <c r="F175" s="115"/>
      <c r="G175" s="115"/>
      <c r="H175" s="109"/>
      <c r="I175" s="109"/>
      <c r="J175" s="109"/>
      <c r="K175" s="109"/>
      <c r="L175" s="109"/>
      <c r="M175" s="109"/>
      <c r="N175" s="110"/>
      <c r="O175" s="105">
        <v>2</v>
      </c>
      <c r="P175" s="110"/>
      <c r="Q175" s="105"/>
      <c r="R175" s="110"/>
      <c r="S175" s="105">
        <v>29</v>
      </c>
      <c r="T175" s="110"/>
      <c r="U175" s="105"/>
      <c r="V175" s="107"/>
      <c r="W175" s="110"/>
      <c r="X175" s="105"/>
      <c r="Y175" s="105"/>
      <c r="Z175" s="110"/>
      <c r="AA175" s="107"/>
      <c r="AB175" s="107">
        <v>1</v>
      </c>
      <c r="AC175" s="110"/>
      <c r="AD175" s="105"/>
    </row>
    <row r="176" spans="1:30" ht="51" thickBot="1">
      <c r="A176" s="107">
        <v>27</v>
      </c>
      <c r="B176" s="108" t="s">
        <v>40</v>
      </c>
      <c r="C176" s="109">
        <v>35</v>
      </c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>
        <v>6</v>
      </c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</row>
    <row r="177" spans="1:30" ht="51" thickBot="1">
      <c r="A177" s="107"/>
      <c r="B177" s="108" t="s">
        <v>7</v>
      </c>
      <c r="C177" s="107">
        <f aca="true" t="shared" si="37" ref="C177:AD177">SUM(C174:C176)</f>
        <v>35</v>
      </c>
      <c r="D177" s="107">
        <f t="shared" si="37"/>
        <v>0</v>
      </c>
      <c r="E177" s="107">
        <f t="shared" si="37"/>
        <v>0</v>
      </c>
      <c r="F177" s="107">
        <f t="shared" si="37"/>
        <v>0</v>
      </c>
      <c r="G177" s="107">
        <f t="shared" si="37"/>
        <v>0</v>
      </c>
      <c r="H177" s="107">
        <f t="shared" si="37"/>
        <v>35</v>
      </c>
      <c r="I177" s="107">
        <f t="shared" si="37"/>
        <v>0</v>
      </c>
      <c r="J177" s="107">
        <f t="shared" si="37"/>
        <v>0</v>
      </c>
      <c r="K177" s="107">
        <f t="shared" si="37"/>
        <v>0</v>
      </c>
      <c r="L177" s="107">
        <f t="shared" si="37"/>
        <v>0</v>
      </c>
      <c r="M177" s="107">
        <f t="shared" si="37"/>
        <v>0</v>
      </c>
      <c r="N177" s="107">
        <f t="shared" si="37"/>
        <v>0</v>
      </c>
      <c r="O177" s="107">
        <f t="shared" si="37"/>
        <v>2</v>
      </c>
      <c r="P177" s="107">
        <f t="shared" si="37"/>
        <v>10</v>
      </c>
      <c r="Q177" s="107">
        <f t="shared" si="37"/>
        <v>0</v>
      </c>
      <c r="R177" s="107">
        <f t="shared" si="37"/>
        <v>0</v>
      </c>
      <c r="S177" s="107">
        <f t="shared" si="37"/>
        <v>29</v>
      </c>
      <c r="T177" s="107">
        <f t="shared" si="37"/>
        <v>0</v>
      </c>
      <c r="U177" s="107">
        <f t="shared" si="37"/>
        <v>0</v>
      </c>
      <c r="V177" s="107">
        <f t="shared" si="37"/>
        <v>0</v>
      </c>
      <c r="W177" s="107">
        <f t="shared" si="37"/>
        <v>0</v>
      </c>
      <c r="X177" s="107">
        <f t="shared" si="37"/>
        <v>0</v>
      </c>
      <c r="Y177" s="107">
        <f t="shared" si="37"/>
        <v>9</v>
      </c>
      <c r="Z177" s="107">
        <f t="shared" si="37"/>
        <v>0</v>
      </c>
      <c r="AA177" s="107">
        <f t="shared" si="37"/>
        <v>0</v>
      </c>
      <c r="AB177" s="107">
        <f t="shared" si="37"/>
        <v>1</v>
      </c>
      <c r="AC177" s="107">
        <f t="shared" si="37"/>
        <v>0</v>
      </c>
      <c r="AD177" s="107">
        <f t="shared" si="37"/>
        <v>0</v>
      </c>
    </row>
    <row r="178" spans="1:30" ht="51" thickBot="1">
      <c r="A178" s="227" t="s">
        <v>59</v>
      </c>
      <c r="B178" s="228"/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U178" s="228"/>
      <c r="V178" s="228"/>
      <c r="W178" s="228"/>
      <c r="X178" s="228"/>
      <c r="Y178" s="228"/>
      <c r="Z178" s="228"/>
      <c r="AA178" s="228"/>
      <c r="AB178" s="228"/>
      <c r="AC178" s="228"/>
      <c r="AD178" s="229"/>
    </row>
    <row r="179" spans="1:30" ht="51" thickBot="1">
      <c r="A179" s="107" t="s">
        <v>37</v>
      </c>
      <c r="B179" s="112" t="s">
        <v>129</v>
      </c>
      <c r="C179" s="105"/>
      <c r="D179" s="109"/>
      <c r="E179" s="109"/>
      <c r="F179" s="109"/>
      <c r="G179" s="109"/>
      <c r="H179" s="109"/>
      <c r="I179" s="109"/>
      <c r="J179" s="109"/>
      <c r="K179" s="109">
        <v>100</v>
      </c>
      <c r="L179" s="109"/>
      <c r="M179" s="109"/>
      <c r="N179" s="110"/>
      <c r="O179" s="105"/>
      <c r="P179" s="110"/>
      <c r="Q179" s="105"/>
      <c r="R179" s="110"/>
      <c r="S179" s="105"/>
      <c r="T179" s="110"/>
      <c r="U179" s="105"/>
      <c r="V179" s="110"/>
      <c r="W179" s="105"/>
      <c r="X179" s="105"/>
      <c r="Y179" s="110"/>
      <c r="Z179" s="105"/>
      <c r="AA179" s="110"/>
      <c r="AB179" s="105"/>
      <c r="AC179" s="105"/>
      <c r="AD179" s="109"/>
    </row>
    <row r="180" spans="1:30" ht="51" thickBot="1">
      <c r="A180" s="107"/>
      <c r="B180" s="108" t="s">
        <v>31</v>
      </c>
      <c r="C180" s="109">
        <f>SUM(C179)</f>
        <v>0</v>
      </c>
      <c r="D180" s="109">
        <f>SUM(D179)</f>
        <v>0</v>
      </c>
      <c r="E180" s="109">
        <f aca="true" t="shared" si="38" ref="E180:AC180">SUM(E179)</f>
        <v>0</v>
      </c>
      <c r="F180" s="109">
        <f t="shared" si="38"/>
        <v>0</v>
      </c>
      <c r="G180" s="109">
        <f t="shared" si="38"/>
        <v>0</v>
      </c>
      <c r="H180" s="109">
        <f t="shared" si="38"/>
        <v>0</v>
      </c>
      <c r="I180" s="109">
        <f t="shared" si="38"/>
        <v>0</v>
      </c>
      <c r="J180" s="109">
        <f t="shared" si="38"/>
        <v>0</v>
      </c>
      <c r="K180" s="109">
        <f t="shared" si="38"/>
        <v>100</v>
      </c>
      <c r="L180" s="109">
        <f t="shared" si="38"/>
        <v>0</v>
      </c>
      <c r="M180" s="109">
        <f t="shared" si="38"/>
        <v>0</v>
      </c>
      <c r="N180" s="109">
        <f t="shared" si="38"/>
        <v>0</v>
      </c>
      <c r="O180" s="109">
        <f t="shared" si="38"/>
        <v>0</v>
      </c>
      <c r="P180" s="109">
        <f t="shared" si="38"/>
        <v>0</v>
      </c>
      <c r="Q180" s="109">
        <f t="shared" si="38"/>
        <v>0</v>
      </c>
      <c r="R180" s="109">
        <f t="shared" si="38"/>
        <v>0</v>
      </c>
      <c r="S180" s="109">
        <f t="shared" si="38"/>
        <v>0</v>
      </c>
      <c r="T180" s="109">
        <f t="shared" si="38"/>
        <v>0</v>
      </c>
      <c r="U180" s="109">
        <f t="shared" si="38"/>
        <v>0</v>
      </c>
      <c r="V180" s="109">
        <f t="shared" si="38"/>
        <v>0</v>
      </c>
      <c r="W180" s="109">
        <f t="shared" si="38"/>
        <v>0</v>
      </c>
      <c r="X180" s="109">
        <f t="shared" si="38"/>
        <v>0</v>
      </c>
      <c r="Y180" s="109">
        <f t="shared" si="38"/>
        <v>0</v>
      </c>
      <c r="Z180" s="109">
        <f t="shared" si="38"/>
        <v>0</v>
      </c>
      <c r="AA180" s="109">
        <f t="shared" si="38"/>
        <v>0</v>
      </c>
      <c r="AB180" s="109">
        <f t="shared" si="38"/>
        <v>0</v>
      </c>
      <c r="AC180" s="109">
        <f t="shared" si="38"/>
        <v>0</v>
      </c>
      <c r="AD180" s="109">
        <f>SUM(AD179)</f>
        <v>0</v>
      </c>
    </row>
    <row r="181" spans="1:30" ht="51" thickBot="1">
      <c r="A181" s="227" t="s">
        <v>34</v>
      </c>
      <c r="B181" s="228"/>
      <c r="C181" s="228"/>
      <c r="D181" s="228"/>
      <c r="E181" s="228"/>
      <c r="F181" s="228"/>
      <c r="G181" s="228"/>
      <c r="H181" s="228"/>
      <c r="I181" s="228"/>
      <c r="J181" s="228"/>
      <c r="K181" s="228"/>
      <c r="L181" s="228"/>
      <c r="M181" s="228"/>
      <c r="N181" s="228"/>
      <c r="O181" s="228"/>
      <c r="P181" s="228"/>
      <c r="Q181" s="228"/>
      <c r="R181" s="228"/>
      <c r="S181" s="228"/>
      <c r="T181" s="228"/>
      <c r="U181" s="228"/>
      <c r="V181" s="228"/>
      <c r="W181" s="228"/>
      <c r="X181" s="228"/>
      <c r="Y181" s="228"/>
      <c r="Z181" s="228"/>
      <c r="AA181" s="228"/>
      <c r="AB181" s="228"/>
      <c r="AC181" s="228"/>
      <c r="AD181" s="229"/>
    </row>
    <row r="182" spans="1:30" ht="101.25" thickBot="1">
      <c r="A182" s="105">
        <v>18</v>
      </c>
      <c r="B182" s="122" t="s">
        <v>125</v>
      </c>
      <c r="C182" s="105"/>
      <c r="D182" s="109"/>
      <c r="E182" s="109"/>
      <c r="F182" s="109"/>
      <c r="G182" s="109"/>
      <c r="H182" s="109"/>
      <c r="I182" s="109"/>
      <c r="J182" s="109">
        <v>55</v>
      </c>
      <c r="K182" s="109"/>
      <c r="L182" s="109"/>
      <c r="M182" s="109"/>
      <c r="N182" s="110"/>
      <c r="O182" s="107"/>
      <c r="P182" s="110"/>
      <c r="Q182" s="107"/>
      <c r="R182" s="110"/>
      <c r="S182" s="107"/>
      <c r="T182" s="110"/>
      <c r="U182" s="107"/>
      <c r="V182" s="110"/>
      <c r="W182" s="105"/>
      <c r="X182" s="107"/>
      <c r="Y182" s="110"/>
      <c r="Z182" s="107"/>
      <c r="AA182" s="105"/>
      <c r="AB182" s="110"/>
      <c r="AC182" s="107"/>
      <c r="AD182" s="100"/>
    </row>
    <row r="183" spans="1:30" ht="101.25" thickBot="1">
      <c r="A183" s="107">
        <v>53</v>
      </c>
      <c r="B183" s="117" t="s">
        <v>303</v>
      </c>
      <c r="C183" s="107"/>
      <c r="D183" s="109"/>
      <c r="E183" s="109">
        <v>7</v>
      </c>
      <c r="F183" s="109"/>
      <c r="G183" s="109"/>
      <c r="H183" s="109"/>
      <c r="I183" s="109">
        <v>21</v>
      </c>
      <c r="J183" s="109">
        <v>11.4</v>
      </c>
      <c r="K183" s="109"/>
      <c r="L183" s="109"/>
      <c r="M183" s="109"/>
      <c r="N183" s="109"/>
      <c r="O183" s="109"/>
      <c r="P183" s="109">
        <v>1.6</v>
      </c>
      <c r="Q183" s="109"/>
      <c r="R183" s="109">
        <v>1</v>
      </c>
      <c r="S183" s="109">
        <v>7</v>
      </c>
      <c r="T183" s="109"/>
      <c r="U183" s="109">
        <v>8</v>
      </c>
      <c r="V183" s="109"/>
      <c r="W183" s="109"/>
      <c r="X183" s="109"/>
      <c r="Y183" s="109"/>
      <c r="Z183" s="109"/>
      <c r="AA183" s="109"/>
      <c r="AB183" s="109"/>
      <c r="AC183" s="109"/>
      <c r="AD183" s="109"/>
    </row>
    <row r="184" spans="1:30" ht="51" thickBot="1">
      <c r="A184" s="105">
        <v>54</v>
      </c>
      <c r="B184" s="117" t="s">
        <v>245</v>
      </c>
      <c r="C184" s="105"/>
      <c r="D184" s="109"/>
      <c r="E184" s="109">
        <v>1.5</v>
      </c>
      <c r="F184" s="109"/>
      <c r="G184" s="109"/>
      <c r="H184" s="109"/>
      <c r="I184" s="109"/>
      <c r="J184" s="109">
        <v>171</v>
      </c>
      <c r="K184" s="109"/>
      <c r="L184" s="109"/>
      <c r="M184" s="109"/>
      <c r="N184" s="110"/>
      <c r="O184" s="107">
        <v>3</v>
      </c>
      <c r="P184" s="110"/>
      <c r="Q184" s="107">
        <v>3</v>
      </c>
      <c r="R184" s="110"/>
      <c r="S184" s="107"/>
      <c r="T184" s="111"/>
      <c r="U184" s="107"/>
      <c r="V184" s="110">
        <v>57</v>
      </c>
      <c r="W184" s="107"/>
      <c r="X184" s="107"/>
      <c r="Y184" s="110"/>
      <c r="Z184" s="107"/>
      <c r="AA184" s="110"/>
      <c r="AB184" s="107"/>
      <c r="AC184" s="107"/>
      <c r="AD184" s="109"/>
    </row>
    <row r="185" spans="1:30" ht="101.25" thickBot="1">
      <c r="A185" s="107">
        <v>55</v>
      </c>
      <c r="B185" s="108" t="s">
        <v>200</v>
      </c>
      <c r="C185" s="105"/>
      <c r="D185" s="109"/>
      <c r="E185" s="109"/>
      <c r="F185" s="109"/>
      <c r="G185" s="109"/>
      <c r="H185" s="109"/>
      <c r="I185" s="109"/>
      <c r="J185" s="109"/>
      <c r="K185" s="109"/>
      <c r="L185" s="109">
        <v>101</v>
      </c>
      <c r="M185" s="109"/>
      <c r="N185" s="110"/>
      <c r="O185" s="107">
        <v>10</v>
      </c>
      <c r="P185" s="110"/>
      <c r="Q185" s="107"/>
      <c r="R185" s="110"/>
      <c r="S185" s="107"/>
      <c r="T185" s="107"/>
      <c r="U185" s="107"/>
      <c r="V185" s="110"/>
      <c r="W185" s="107"/>
      <c r="X185" s="107"/>
      <c r="Y185" s="110"/>
      <c r="Z185" s="107"/>
      <c r="AA185" s="110"/>
      <c r="AB185" s="107"/>
      <c r="AC185" s="107"/>
      <c r="AD185" s="109"/>
    </row>
    <row r="186" spans="1:30" ht="101.25" thickBot="1">
      <c r="A186" s="107" t="s">
        <v>37</v>
      </c>
      <c r="B186" s="108" t="s">
        <v>75</v>
      </c>
      <c r="C186" s="105"/>
      <c r="D186" s="109">
        <v>40</v>
      </c>
      <c r="E186" s="109"/>
      <c r="F186" s="109"/>
      <c r="G186" s="109"/>
      <c r="H186" s="109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5"/>
    </row>
    <row r="187" spans="1:30" ht="51" thickBot="1">
      <c r="A187" s="105"/>
      <c r="B187" s="112" t="s">
        <v>31</v>
      </c>
      <c r="C187" s="105">
        <f aca="true" t="shared" si="39" ref="C187:AD187">SUM(C182:C186)</f>
        <v>0</v>
      </c>
      <c r="D187" s="105">
        <f t="shared" si="39"/>
        <v>40</v>
      </c>
      <c r="E187" s="105">
        <f t="shared" si="39"/>
        <v>8.5</v>
      </c>
      <c r="F187" s="105">
        <f t="shared" si="39"/>
        <v>0</v>
      </c>
      <c r="G187" s="105">
        <f t="shared" si="39"/>
        <v>0</v>
      </c>
      <c r="H187" s="105">
        <f t="shared" si="39"/>
        <v>0</v>
      </c>
      <c r="I187" s="105">
        <f t="shared" si="39"/>
        <v>21</v>
      </c>
      <c r="J187" s="105">
        <f t="shared" si="39"/>
        <v>237.4</v>
      </c>
      <c r="K187" s="105">
        <f t="shared" si="39"/>
        <v>0</v>
      </c>
      <c r="L187" s="105">
        <f t="shared" si="39"/>
        <v>101</v>
      </c>
      <c r="M187" s="105">
        <f t="shared" si="39"/>
        <v>0</v>
      </c>
      <c r="N187" s="105">
        <f t="shared" si="39"/>
        <v>0</v>
      </c>
      <c r="O187" s="105">
        <f t="shared" si="39"/>
        <v>13</v>
      </c>
      <c r="P187" s="105">
        <f t="shared" si="39"/>
        <v>1.6</v>
      </c>
      <c r="Q187" s="105">
        <f t="shared" si="39"/>
        <v>3</v>
      </c>
      <c r="R187" s="105">
        <f t="shared" si="39"/>
        <v>1</v>
      </c>
      <c r="S187" s="105">
        <f t="shared" si="39"/>
        <v>7</v>
      </c>
      <c r="T187" s="105">
        <f t="shared" si="39"/>
        <v>0</v>
      </c>
      <c r="U187" s="105">
        <f t="shared" si="39"/>
        <v>8</v>
      </c>
      <c r="V187" s="105">
        <f t="shared" si="39"/>
        <v>57</v>
      </c>
      <c r="W187" s="105">
        <f t="shared" si="39"/>
        <v>0</v>
      </c>
      <c r="X187" s="105">
        <f t="shared" si="39"/>
        <v>0</v>
      </c>
      <c r="Y187" s="105">
        <f t="shared" si="39"/>
        <v>0</v>
      </c>
      <c r="Z187" s="105">
        <f t="shared" si="39"/>
        <v>0</v>
      </c>
      <c r="AA187" s="105">
        <f t="shared" si="39"/>
        <v>0</v>
      </c>
      <c r="AB187" s="105">
        <f t="shared" si="39"/>
        <v>0</v>
      </c>
      <c r="AC187" s="105">
        <f t="shared" si="39"/>
        <v>0</v>
      </c>
      <c r="AD187" s="105">
        <f t="shared" si="39"/>
        <v>0</v>
      </c>
    </row>
    <row r="188" spans="1:30" ht="51" thickBot="1">
      <c r="A188" s="231" t="s">
        <v>30</v>
      </c>
      <c r="B188" s="232"/>
      <c r="C188" s="232"/>
      <c r="D188" s="232"/>
      <c r="E188" s="232"/>
      <c r="F188" s="232"/>
      <c r="G188" s="232"/>
      <c r="H188" s="232"/>
      <c r="I188" s="232"/>
      <c r="J188" s="232"/>
      <c r="K188" s="232"/>
      <c r="L188" s="232"/>
      <c r="M188" s="232"/>
      <c r="N188" s="232"/>
      <c r="O188" s="232"/>
      <c r="P188" s="232"/>
      <c r="Q188" s="232"/>
      <c r="R188" s="232"/>
      <c r="S188" s="232"/>
      <c r="T188" s="232"/>
      <c r="U188" s="232"/>
      <c r="V188" s="232"/>
      <c r="W188" s="232"/>
      <c r="X188" s="232"/>
      <c r="Y188" s="232"/>
      <c r="Z188" s="232"/>
      <c r="AA188" s="232"/>
      <c r="AB188" s="232"/>
      <c r="AC188" s="232"/>
      <c r="AD188" s="233"/>
    </row>
    <row r="189" spans="1:30" ht="101.25" thickBot="1">
      <c r="A189" s="107">
        <v>8.9</v>
      </c>
      <c r="B189" s="117" t="s">
        <v>237</v>
      </c>
      <c r="C189" s="107"/>
      <c r="D189" s="109"/>
      <c r="E189" s="107"/>
      <c r="F189" s="107"/>
      <c r="G189" s="107"/>
      <c r="H189" s="109"/>
      <c r="I189" s="109"/>
      <c r="J189" s="109"/>
      <c r="K189" s="109"/>
      <c r="L189" s="109"/>
      <c r="M189" s="109"/>
      <c r="N189" s="110"/>
      <c r="O189" s="105"/>
      <c r="P189" s="110"/>
      <c r="Q189" s="105"/>
      <c r="R189" s="110"/>
      <c r="S189" s="105">
        <v>185</v>
      </c>
      <c r="T189" s="110"/>
      <c r="U189" s="105"/>
      <c r="V189" s="110"/>
      <c r="W189" s="105"/>
      <c r="X189" s="105"/>
      <c r="Y189" s="110"/>
      <c r="Z189" s="105"/>
      <c r="AA189" s="105"/>
      <c r="AB189" s="110"/>
      <c r="AC189" s="105"/>
      <c r="AD189" s="109"/>
    </row>
    <row r="190" spans="1:30" ht="151.5" thickBot="1">
      <c r="A190" s="107" t="s">
        <v>37</v>
      </c>
      <c r="B190" s="108" t="s">
        <v>306</v>
      </c>
      <c r="C190" s="105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>
        <v>22</v>
      </c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109"/>
    </row>
    <row r="191" spans="1:30" ht="51" thickBot="1">
      <c r="A191" s="107"/>
      <c r="B191" s="108" t="s">
        <v>7</v>
      </c>
      <c r="C191" s="105">
        <f>SUM(C189:C190)</f>
        <v>0</v>
      </c>
      <c r="D191" s="105">
        <f aca="true" t="shared" si="40" ref="D191:AD191">SUM(D189:D190)</f>
        <v>0</v>
      </c>
      <c r="E191" s="105">
        <f t="shared" si="40"/>
        <v>0</v>
      </c>
      <c r="F191" s="105">
        <f t="shared" si="40"/>
        <v>0</v>
      </c>
      <c r="G191" s="105">
        <f t="shared" si="40"/>
        <v>0</v>
      </c>
      <c r="H191" s="105">
        <f t="shared" si="40"/>
        <v>0</v>
      </c>
      <c r="I191" s="105">
        <f t="shared" si="40"/>
        <v>0</v>
      </c>
      <c r="J191" s="105">
        <f t="shared" si="40"/>
        <v>0</v>
      </c>
      <c r="K191" s="105">
        <f t="shared" si="40"/>
        <v>0</v>
      </c>
      <c r="L191" s="105">
        <f t="shared" si="40"/>
        <v>0</v>
      </c>
      <c r="M191" s="105">
        <f t="shared" si="40"/>
        <v>0</v>
      </c>
      <c r="N191" s="105">
        <f t="shared" si="40"/>
        <v>22</v>
      </c>
      <c r="O191" s="105">
        <f t="shared" si="40"/>
        <v>0</v>
      </c>
      <c r="P191" s="105">
        <f t="shared" si="40"/>
        <v>0</v>
      </c>
      <c r="Q191" s="105">
        <f t="shared" si="40"/>
        <v>0</v>
      </c>
      <c r="R191" s="105">
        <f t="shared" si="40"/>
        <v>0</v>
      </c>
      <c r="S191" s="105">
        <f t="shared" si="40"/>
        <v>185</v>
      </c>
      <c r="T191" s="105">
        <f t="shared" si="40"/>
        <v>0</v>
      </c>
      <c r="U191" s="105">
        <f t="shared" si="40"/>
        <v>0</v>
      </c>
      <c r="V191" s="105">
        <f t="shared" si="40"/>
        <v>0</v>
      </c>
      <c r="W191" s="105">
        <f t="shared" si="40"/>
        <v>0</v>
      </c>
      <c r="X191" s="105">
        <f t="shared" si="40"/>
        <v>0</v>
      </c>
      <c r="Y191" s="105">
        <f t="shared" si="40"/>
        <v>0</v>
      </c>
      <c r="Z191" s="105">
        <f t="shared" si="40"/>
        <v>0</v>
      </c>
      <c r="AA191" s="105">
        <f t="shared" si="40"/>
        <v>0</v>
      </c>
      <c r="AB191" s="105">
        <f t="shared" si="40"/>
        <v>0</v>
      </c>
      <c r="AC191" s="105">
        <f t="shared" si="40"/>
        <v>0</v>
      </c>
      <c r="AD191" s="105">
        <f t="shared" si="40"/>
        <v>0</v>
      </c>
    </row>
    <row r="192" spans="1:30" ht="51" thickBot="1">
      <c r="A192" s="227" t="s">
        <v>32</v>
      </c>
      <c r="B192" s="228"/>
      <c r="C192" s="228"/>
      <c r="D192" s="228"/>
      <c r="E192" s="228"/>
      <c r="F192" s="228"/>
      <c r="G192" s="228"/>
      <c r="H192" s="228"/>
      <c r="I192" s="228"/>
      <c r="J192" s="228"/>
      <c r="K192" s="228"/>
      <c r="L192" s="228"/>
      <c r="M192" s="228"/>
      <c r="N192" s="228"/>
      <c r="O192" s="228"/>
      <c r="P192" s="228"/>
      <c r="Q192" s="228"/>
      <c r="R192" s="228"/>
      <c r="S192" s="228"/>
      <c r="T192" s="228"/>
      <c r="U192" s="228"/>
      <c r="V192" s="228"/>
      <c r="W192" s="228"/>
      <c r="X192" s="228"/>
      <c r="Y192" s="228"/>
      <c r="Z192" s="228"/>
      <c r="AA192" s="228"/>
      <c r="AB192" s="228"/>
      <c r="AC192" s="228"/>
      <c r="AD192" s="229"/>
    </row>
    <row r="193" spans="1:30" ht="51" thickBot="1">
      <c r="A193" s="107">
        <v>56</v>
      </c>
      <c r="B193" s="119" t="s">
        <v>247</v>
      </c>
      <c r="C193" s="105"/>
      <c r="D193" s="115"/>
      <c r="E193" s="115"/>
      <c r="F193" s="115"/>
      <c r="G193" s="115">
        <v>18</v>
      </c>
      <c r="H193" s="109"/>
      <c r="I193" s="109"/>
      <c r="J193" s="109"/>
      <c r="K193" s="109"/>
      <c r="L193" s="109"/>
      <c r="M193" s="109"/>
      <c r="N193" s="110"/>
      <c r="O193" s="105">
        <v>4</v>
      </c>
      <c r="P193" s="110">
        <v>2</v>
      </c>
      <c r="Q193" s="105"/>
      <c r="R193" s="110"/>
      <c r="S193" s="105">
        <v>113</v>
      </c>
      <c r="T193" s="110"/>
      <c r="U193" s="105"/>
      <c r="V193" s="110"/>
      <c r="W193" s="105"/>
      <c r="X193" s="105"/>
      <c r="Y193" s="105"/>
      <c r="Z193" s="105"/>
      <c r="AA193" s="110"/>
      <c r="AB193" s="105"/>
      <c r="AC193" s="110"/>
      <c r="AD193" s="105"/>
    </row>
    <row r="194" spans="1:30" ht="51" thickBot="1">
      <c r="A194" s="105">
        <v>25</v>
      </c>
      <c r="B194" s="118" t="s">
        <v>8</v>
      </c>
      <c r="C194" s="105"/>
      <c r="D194" s="115"/>
      <c r="E194" s="115"/>
      <c r="F194" s="115"/>
      <c r="G194" s="115"/>
      <c r="H194" s="109"/>
      <c r="I194" s="109"/>
      <c r="J194" s="109"/>
      <c r="K194" s="109"/>
      <c r="L194" s="109"/>
      <c r="M194" s="109"/>
      <c r="N194" s="110"/>
      <c r="O194" s="105">
        <v>9</v>
      </c>
      <c r="P194" s="110"/>
      <c r="Q194" s="105"/>
      <c r="R194" s="110"/>
      <c r="S194" s="105"/>
      <c r="T194" s="105"/>
      <c r="U194" s="105"/>
      <c r="V194" s="110"/>
      <c r="W194" s="105"/>
      <c r="X194" s="105"/>
      <c r="Y194" s="110"/>
      <c r="Z194" s="105">
        <v>0.5</v>
      </c>
      <c r="AA194" s="105"/>
      <c r="AB194" s="110"/>
      <c r="AC194" s="105"/>
      <c r="AD194" s="109"/>
    </row>
    <row r="195" spans="1:30" ht="101.25" thickBot="1">
      <c r="A195" s="107" t="s">
        <v>37</v>
      </c>
      <c r="B195" s="108" t="s">
        <v>63</v>
      </c>
      <c r="C195" s="109">
        <v>30</v>
      </c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10"/>
      <c r="U195" s="105"/>
      <c r="V195" s="110"/>
      <c r="W195" s="107"/>
      <c r="X195" s="109"/>
      <c r="Y195" s="109"/>
      <c r="Z195" s="109"/>
      <c r="AA195" s="109"/>
      <c r="AB195" s="109"/>
      <c r="AC195" s="109"/>
      <c r="AD195" s="109"/>
    </row>
    <row r="196" spans="1:30" ht="101.25" thickBot="1">
      <c r="A196" s="107">
        <v>14</v>
      </c>
      <c r="B196" s="108" t="s">
        <v>203</v>
      </c>
      <c r="C196" s="105"/>
      <c r="D196" s="109"/>
      <c r="E196" s="109"/>
      <c r="F196" s="109"/>
      <c r="G196" s="109"/>
      <c r="H196" s="109"/>
      <c r="I196" s="109"/>
      <c r="J196" s="109"/>
      <c r="K196" s="109"/>
      <c r="L196" s="109">
        <v>70</v>
      </c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  <c r="AA196" s="109"/>
      <c r="AB196" s="109"/>
      <c r="AC196" s="109"/>
      <c r="AD196" s="115"/>
    </row>
    <row r="197" spans="1:30" ht="51" thickBot="1">
      <c r="A197" s="97"/>
      <c r="B197" s="108" t="s">
        <v>7</v>
      </c>
      <c r="C197" s="105">
        <f aca="true" t="shared" si="41" ref="C197:AD197">SUM(C193:C196)</f>
        <v>30</v>
      </c>
      <c r="D197" s="105">
        <f t="shared" si="41"/>
        <v>0</v>
      </c>
      <c r="E197" s="105">
        <f t="shared" si="41"/>
        <v>0</v>
      </c>
      <c r="F197" s="105">
        <f t="shared" si="41"/>
        <v>0</v>
      </c>
      <c r="G197" s="105">
        <f t="shared" si="41"/>
        <v>18</v>
      </c>
      <c r="H197" s="105">
        <f t="shared" si="41"/>
        <v>0</v>
      </c>
      <c r="I197" s="105">
        <f t="shared" si="41"/>
        <v>0</v>
      </c>
      <c r="J197" s="105">
        <f t="shared" si="41"/>
        <v>0</v>
      </c>
      <c r="K197" s="105">
        <f t="shared" si="41"/>
        <v>0</v>
      </c>
      <c r="L197" s="105">
        <f t="shared" si="41"/>
        <v>70</v>
      </c>
      <c r="M197" s="105">
        <f t="shared" si="41"/>
        <v>0</v>
      </c>
      <c r="N197" s="105">
        <f t="shared" si="41"/>
        <v>0</v>
      </c>
      <c r="O197" s="105">
        <f t="shared" si="41"/>
        <v>13</v>
      </c>
      <c r="P197" s="105">
        <f t="shared" si="41"/>
        <v>2</v>
      </c>
      <c r="Q197" s="105">
        <f t="shared" si="41"/>
        <v>0</v>
      </c>
      <c r="R197" s="105">
        <f t="shared" si="41"/>
        <v>0</v>
      </c>
      <c r="S197" s="105">
        <f t="shared" si="41"/>
        <v>113</v>
      </c>
      <c r="T197" s="105">
        <f t="shared" si="41"/>
        <v>0</v>
      </c>
      <c r="U197" s="105">
        <f t="shared" si="41"/>
        <v>0</v>
      </c>
      <c r="V197" s="105">
        <f t="shared" si="41"/>
        <v>0</v>
      </c>
      <c r="W197" s="105">
        <f t="shared" si="41"/>
        <v>0</v>
      </c>
      <c r="X197" s="105">
        <f t="shared" si="41"/>
        <v>0</v>
      </c>
      <c r="Y197" s="105">
        <f t="shared" si="41"/>
        <v>0</v>
      </c>
      <c r="Z197" s="105">
        <f t="shared" si="41"/>
        <v>0.5</v>
      </c>
      <c r="AA197" s="105">
        <f t="shared" si="41"/>
        <v>0</v>
      </c>
      <c r="AB197" s="105">
        <f t="shared" si="41"/>
        <v>0</v>
      </c>
      <c r="AC197" s="105">
        <f t="shared" si="41"/>
        <v>0</v>
      </c>
      <c r="AD197" s="105">
        <f t="shared" si="41"/>
        <v>0</v>
      </c>
    </row>
    <row r="198" spans="1:30" ht="101.25" thickBot="1">
      <c r="A198" s="91"/>
      <c r="B198" s="108" t="s">
        <v>76</v>
      </c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>
        <v>4</v>
      </c>
      <c r="AD198" s="105"/>
    </row>
    <row r="199" spans="1:30" ht="51" thickBot="1">
      <c r="A199" s="107"/>
      <c r="B199" s="121" t="s">
        <v>11</v>
      </c>
      <c r="C199" s="133">
        <f aca="true" t="shared" si="42" ref="C199:K199">SUM(C177+C187+C191+C197+C180)</f>
        <v>65</v>
      </c>
      <c r="D199" s="133">
        <f t="shared" si="42"/>
        <v>40</v>
      </c>
      <c r="E199" s="133">
        <f t="shared" si="42"/>
        <v>8.5</v>
      </c>
      <c r="F199" s="133">
        <f t="shared" si="42"/>
        <v>0</v>
      </c>
      <c r="G199" s="133">
        <f t="shared" si="42"/>
        <v>18</v>
      </c>
      <c r="H199" s="133">
        <f t="shared" si="42"/>
        <v>35</v>
      </c>
      <c r="I199" s="133">
        <f t="shared" si="42"/>
        <v>21</v>
      </c>
      <c r="J199" s="133">
        <f t="shared" si="42"/>
        <v>237.4</v>
      </c>
      <c r="K199" s="133">
        <f t="shared" si="42"/>
        <v>100</v>
      </c>
      <c r="L199" s="133">
        <f aca="true" t="shared" si="43" ref="L199:AB199">SUM(L177+L187+L191+L197)</f>
        <v>171</v>
      </c>
      <c r="M199" s="133">
        <f t="shared" si="43"/>
        <v>0</v>
      </c>
      <c r="N199" s="133">
        <f t="shared" si="43"/>
        <v>22</v>
      </c>
      <c r="O199" s="133">
        <f t="shared" si="43"/>
        <v>28</v>
      </c>
      <c r="P199" s="133">
        <f t="shared" si="43"/>
        <v>13.6</v>
      </c>
      <c r="Q199" s="133">
        <f t="shared" si="43"/>
        <v>3</v>
      </c>
      <c r="R199" s="133">
        <f t="shared" si="43"/>
        <v>1</v>
      </c>
      <c r="S199" s="133">
        <f t="shared" si="43"/>
        <v>334</v>
      </c>
      <c r="T199" s="133">
        <f t="shared" si="43"/>
        <v>0</v>
      </c>
      <c r="U199" s="133">
        <f t="shared" si="43"/>
        <v>8</v>
      </c>
      <c r="V199" s="133">
        <f t="shared" si="43"/>
        <v>57</v>
      </c>
      <c r="W199" s="133">
        <f t="shared" si="43"/>
        <v>0</v>
      </c>
      <c r="X199" s="133">
        <f t="shared" si="43"/>
        <v>0</v>
      </c>
      <c r="Y199" s="133">
        <f t="shared" si="43"/>
        <v>9</v>
      </c>
      <c r="Z199" s="133">
        <f t="shared" si="43"/>
        <v>0.5</v>
      </c>
      <c r="AA199" s="133">
        <f t="shared" si="43"/>
        <v>0</v>
      </c>
      <c r="AB199" s="133">
        <f t="shared" si="43"/>
        <v>1</v>
      </c>
      <c r="AC199" s="105">
        <v>4</v>
      </c>
      <c r="AD199" s="133">
        <f>SUM(AD177+AD187+AD191+AD197)</f>
        <v>0</v>
      </c>
    </row>
    <row r="200" spans="1:30" ht="51" thickBot="1">
      <c r="A200" s="231" t="s">
        <v>81</v>
      </c>
      <c r="B200" s="232"/>
      <c r="C200" s="232"/>
      <c r="D200" s="232"/>
      <c r="E200" s="232"/>
      <c r="F200" s="232"/>
      <c r="G200" s="232"/>
      <c r="H200" s="232"/>
      <c r="I200" s="232"/>
      <c r="J200" s="232"/>
      <c r="K200" s="232"/>
      <c r="L200" s="232"/>
      <c r="M200" s="232"/>
      <c r="N200" s="232"/>
      <c r="O200" s="232"/>
      <c r="P200" s="232"/>
      <c r="Q200" s="232"/>
      <c r="R200" s="232"/>
      <c r="S200" s="232"/>
      <c r="T200" s="232"/>
      <c r="U200" s="232"/>
      <c r="V200" s="232"/>
      <c r="W200" s="232"/>
      <c r="X200" s="232"/>
      <c r="Y200" s="232"/>
      <c r="Z200" s="232"/>
      <c r="AA200" s="232"/>
      <c r="AB200" s="232"/>
      <c r="AC200" s="232"/>
      <c r="AD200" s="233"/>
    </row>
    <row r="201" spans="1:30" ht="51" thickBot="1">
      <c r="A201" s="231" t="s">
        <v>20</v>
      </c>
      <c r="B201" s="232"/>
      <c r="C201" s="232"/>
      <c r="D201" s="232"/>
      <c r="E201" s="232"/>
      <c r="F201" s="232"/>
      <c r="G201" s="232"/>
      <c r="H201" s="232"/>
      <c r="I201" s="232"/>
      <c r="J201" s="232"/>
      <c r="K201" s="232"/>
      <c r="L201" s="232"/>
      <c r="M201" s="232"/>
      <c r="N201" s="232"/>
      <c r="O201" s="232"/>
      <c r="P201" s="232"/>
      <c r="Q201" s="232"/>
      <c r="R201" s="232"/>
      <c r="S201" s="232"/>
      <c r="T201" s="232"/>
      <c r="U201" s="232"/>
      <c r="V201" s="232"/>
      <c r="W201" s="232"/>
      <c r="X201" s="232"/>
      <c r="Y201" s="232"/>
      <c r="Z201" s="232"/>
      <c r="AA201" s="232"/>
      <c r="AB201" s="232"/>
      <c r="AC201" s="232"/>
      <c r="AD201" s="233"/>
    </row>
    <row r="202" spans="1:30" ht="50.25" customHeight="1">
      <c r="A202" s="236" t="s">
        <v>130</v>
      </c>
      <c r="B202" s="234" t="s">
        <v>24</v>
      </c>
      <c r="C202" s="221" t="s">
        <v>63</v>
      </c>
      <c r="D202" s="221" t="s">
        <v>64</v>
      </c>
      <c r="E202" s="221" t="s">
        <v>65</v>
      </c>
      <c r="F202" s="221" t="s">
        <v>66</v>
      </c>
      <c r="G202" s="221" t="s">
        <v>60</v>
      </c>
      <c r="H202" s="221" t="s">
        <v>67</v>
      </c>
      <c r="I202" s="221" t="s">
        <v>114</v>
      </c>
      <c r="J202" s="221" t="s">
        <v>108</v>
      </c>
      <c r="K202" s="89"/>
      <c r="L202" s="221" t="s">
        <v>120</v>
      </c>
      <c r="M202" s="221" t="s">
        <v>69</v>
      </c>
      <c r="N202" s="221" t="s">
        <v>48</v>
      </c>
      <c r="O202" s="221" t="s">
        <v>49</v>
      </c>
      <c r="P202" s="221" t="s">
        <v>70</v>
      </c>
      <c r="Q202" s="221" t="s">
        <v>50</v>
      </c>
      <c r="R202" s="221" t="s">
        <v>71</v>
      </c>
      <c r="S202" s="221" t="s">
        <v>208</v>
      </c>
      <c r="T202" s="221" t="s">
        <v>74</v>
      </c>
      <c r="U202" s="221" t="s">
        <v>111</v>
      </c>
      <c r="V202" s="221" t="s">
        <v>116</v>
      </c>
      <c r="W202" s="221" t="s">
        <v>117</v>
      </c>
      <c r="X202" s="221" t="s">
        <v>51</v>
      </c>
      <c r="Y202" s="221" t="s">
        <v>52</v>
      </c>
      <c r="Z202" s="221" t="s">
        <v>54</v>
      </c>
      <c r="AA202" s="89"/>
      <c r="AB202" s="221" t="s">
        <v>72</v>
      </c>
      <c r="AC202" s="221" t="s">
        <v>53</v>
      </c>
      <c r="AD202" s="221" t="s">
        <v>73</v>
      </c>
    </row>
    <row r="203" spans="1:30" ht="330" customHeight="1" thickBot="1">
      <c r="A203" s="237"/>
      <c r="B203" s="235"/>
      <c r="C203" s="222"/>
      <c r="D203" s="222"/>
      <c r="E203" s="222"/>
      <c r="F203" s="222"/>
      <c r="G203" s="222"/>
      <c r="H203" s="222"/>
      <c r="I203" s="222"/>
      <c r="J203" s="222"/>
      <c r="K203" s="90" t="s">
        <v>68</v>
      </c>
      <c r="L203" s="222"/>
      <c r="M203" s="222"/>
      <c r="N203" s="222"/>
      <c r="O203" s="222"/>
      <c r="P203" s="222"/>
      <c r="Q203" s="222"/>
      <c r="R203" s="222"/>
      <c r="S203" s="222"/>
      <c r="T203" s="222"/>
      <c r="U203" s="222"/>
      <c r="V203" s="222"/>
      <c r="W203" s="222"/>
      <c r="X203" s="222"/>
      <c r="Y203" s="222"/>
      <c r="Z203" s="222"/>
      <c r="AA203" s="90" t="s">
        <v>184</v>
      </c>
      <c r="AB203" s="222"/>
      <c r="AC203" s="222"/>
      <c r="AD203" s="222"/>
    </row>
    <row r="204" spans="1:30" ht="51" thickBot="1">
      <c r="A204" s="91">
        <v>1</v>
      </c>
      <c r="B204" s="96">
        <v>2</v>
      </c>
      <c r="C204" s="97" t="s">
        <v>61</v>
      </c>
      <c r="D204" s="98">
        <v>4</v>
      </c>
      <c r="E204" s="97">
        <v>5</v>
      </c>
      <c r="F204" s="97">
        <v>6</v>
      </c>
      <c r="G204" s="97">
        <v>7</v>
      </c>
      <c r="H204" s="97">
        <v>8</v>
      </c>
      <c r="I204" s="97" t="s">
        <v>62</v>
      </c>
      <c r="J204" s="98">
        <v>10</v>
      </c>
      <c r="K204" s="97">
        <v>11</v>
      </c>
      <c r="L204" s="97">
        <v>12</v>
      </c>
      <c r="M204" s="97">
        <v>13</v>
      </c>
      <c r="N204" s="97">
        <v>14</v>
      </c>
      <c r="O204" s="97">
        <v>15</v>
      </c>
      <c r="P204" s="99">
        <v>16</v>
      </c>
      <c r="Q204" s="97">
        <v>17</v>
      </c>
      <c r="R204" s="99">
        <v>18</v>
      </c>
      <c r="S204" s="97">
        <v>19</v>
      </c>
      <c r="T204" s="99">
        <v>20</v>
      </c>
      <c r="U204" s="97">
        <v>21</v>
      </c>
      <c r="V204" s="97">
        <v>22</v>
      </c>
      <c r="W204" s="99">
        <v>23</v>
      </c>
      <c r="X204" s="97">
        <v>24</v>
      </c>
      <c r="Y204" s="97">
        <v>25</v>
      </c>
      <c r="Z204" s="97">
        <v>26</v>
      </c>
      <c r="AA204" s="99">
        <v>27</v>
      </c>
      <c r="AB204" s="97">
        <v>28</v>
      </c>
      <c r="AC204" s="97">
        <v>29</v>
      </c>
      <c r="AD204" s="100">
        <v>30</v>
      </c>
    </row>
    <row r="205" spans="1:30" ht="51" thickBot="1">
      <c r="A205" s="231" t="s">
        <v>6</v>
      </c>
      <c r="B205" s="232"/>
      <c r="C205" s="232"/>
      <c r="D205" s="232"/>
      <c r="E205" s="232"/>
      <c r="F205" s="232"/>
      <c r="G205" s="232"/>
      <c r="H205" s="232"/>
      <c r="I205" s="232"/>
      <c r="J205" s="232"/>
      <c r="K205" s="232"/>
      <c r="L205" s="232"/>
      <c r="M205" s="232"/>
      <c r="N205" s="232"/>
      <c r="O205" s="232"/>
      <c r="P205" s="232"/>
      <c r="Q205" s="232"/>
      <c r="R205" s="232"/>
      <c r="S205" s="232"/>
      <c r="T205" s="232"/>
      <c r="U205" s="232"/>
      <c r="V205" s="232"/>
      <c r="W205" s="232"/>
      <c r="X205" s="232"/>
      <c r="Y205" s="232"/>
      <c r="Z205" s="232"/>
      <c r="AA205" s="232"/>
      <c r="AB205" s="232"/>
      <c r="AC205" s="232"/>
      <c r="AD205" s="233"/>
    </row>
    <row r="206" spans="1:30" ht="101.25" thickBot="1">
      <c r="A206" s="105">
        <v>57</v>
      </c>
      <c r="B206" s="112" t="s">
        <v>191</v>
      </c>
      <c r="C206" s="105"/>
      <c r="D206" s="115"/>
      <c r="E206" s="115"/>
      <c r="F206" s="115"/>
      <c r="G206" s="115">
        <v>19</v>
      </c>
      <c r="H206" s="109"/>
      <c r="I206" s="109"/>
      <c r="J206" s="109"/>
      <c r="K206" s="109"/>
      <c r="L206" s="109"/>
      <c r="M206" s="109"/>
      <c r="N206" s="110"/>
      <c r="O206" s="105">
        <v>4</v>
      </c>
      <c r="P206" s="110">
        <v>2</v>
      </c>
      <c r="Q206" s="105"/>
      <c r="R206" s="110"/>
      <c r="S206" s="105">
        <v>113</v>
      </c>
      <c r="T206" s="110"/>
      <c r="U206" s="105"/>
      <c r="V206" s="105"/>
      <c r="W206" s="110"/>
      <c r="X206" s="105"/>
      <c r="Y206" s="105"/>
      <c r="Z206" s="105"/>
      <c r="AA206" s="110"/>
      <c r="AB206" s="105"/>
      <c r="AC206" s="110"/>
      <c r="AD206" s="105"/>
    </row>
    <row r="207" spans="1:30" ht="51" thickBot="1">
      <c r="A207" s="105">
        <v>25</v>
      </c>
      <c r="B207" s="118" t="s">
        <v>8</v>
      </c>
      <c r="C207" s="105"/>
      <c r="D207" s="115"/>
      <c r="E207" s="115"/>
      <c r="F207" s="115"/>
      <c r="G207" s="115"/>
      <c r="H207" s="109"/>
      <c r="I207" s="109"/>
      <c r="J207" s="109"/>
      <c r="K207" s="109"/>
      <c r="L207" s="109"/>
      <c r="M207" s="109"/>
      <c r="N207" s="110"/>
      <c r="O207" s="105">
        <v>9</v>
      </c>
      <c r="P207" s="110"/>
      <c r="Q207" s="105"/>
      <c r="R207" s="110"/>
      <c r="S207" s="105"/>
      <c r="T207" s="105"/>
      <c r="U207" s="105"/>
      <c r="V207" s="110"/>
      <c r="W207" s="105"/>
      <c r="X207" s="105"/>
      <c r="Y207" s="110"/>
      <c r="Z207" s="105">
        <v>0.5</v>
      </c>
      <c r="AA207" s="105"/>
      <c r="AB207" s="110"/>
      <c r="AC207" s="105"/>
      <c r="AD207" s="109"/>
    </row>
    <row r="208" spans="1:30" ht="101.25" thickBot="1">
      <c r="A208" s="107">
        <v>27</v>
      </c>
      <c r="B208" s="108" t="s">
        <v>268</v>
      </c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7">
        <v>12</v>
      </c>
      <c r="O208" s="110"/>
      <c r="P208" s="107"/>
      <c r="Q208" s="110"/>
      <c r="R208" s="107"/>
      <c r="S208" s="110"/>
      <c r="T208" s="107"/>
      <c r="U208" s="105"/>
      <c r="V208" s="110"/>
      <c r="W208" s="107"/>
      <c r="X208" s="110"/>
      <c r="Y208" s="107"/>
      <c r="Z208" s="110"/>
      <c r="AA208" s="105"/>
      <c r="AB208" s="107"/>
      <c r="AC208" s="107"/>
      <c r="AD208" s="109"/>
    </row>
    <row r="209" spans="1:30" ht="51" thickBot="1">
      <c r="A209" s="107">
        <v>3</v>
      </c>
      <c r="B209" s="108" t="s">
        <v>40</v>
      </c>
      <c r="C209" s="109">
        <v>35</v>
      </c>
      <c r="D209" s="115"/>
      <c r="E209" s="115"/>
      <c r="F209" s="115"/>
      <c r="G209" s="115"/>
      <c r="H209" s="109"/>
      <c r="I209" s="109"/>
      <c r="J209" s="109"/>
      <c r="K209" s="109"/>
      <c r="L209" s="109"/>
      <c r="M209" s="109"/>
      <c r="N209" s="110"/>
      <c r="O209" s="105"/>
      <c r="P209" s="110">
        <v>6</v>
      </c>
      <c r="Q209" s="105"/>
      <c r="R209" s="110"/>
      <c r="S209" s="105"/>
      <c r="T209" s="110"/>
      <c r="U209" s="105"/>
      <c r="V209" s="107"/>
      <c r="W209" s="110"/>
      <c r="X209" s="105"/>
      <c r="Y209" s="105"/>
      <c r="Z209" s="110"/>
      <c r="AA209" s="107"/>
      <c r="AB209" s="105"/>
      <c r="AC209" s="110"/>
      <c r="AD209" s="105"/>
    </row>
    <row r="210" spans="1:30" ht="51" thickBot="1">
      <c r="A210" s="107"/>
      <c r="B210" s="108" t="s">
        <v>7</v>
      </c>
      <c r="C210" s="105">
        <f>C206+C207+C208+C209</f>
        <v>35</v>
      </c>
      <c r="D210" s="105">
        <f aca="true" t="shared" si="44" ref="D210:AD210">D206+D207+D208+D209</f>
        <v>0</v>
      </c>
      <c r="E210" s="105">
        <f t="shared" si="44"/>
        <v>0</v>
      </c>
      <c r="F210" s="105">
        <f t="shared" si="44"/>
        <v>0</v>
      </c>
      <c r="G210" s="105">
        <f t="shared" si="44"/>
        <v>19</v>
      </c>
      <c r="H210" s="105">
        <f t="shared" si="44"/>
        <v>0</v>
      </c>
      <c r="I210" s="105">
        <f t="shared" si="44"/>
        <v>0</v>
      </c>
      <c r="J210" s="105">
        <f t="shared" si="44"/>
        <v>0</v>
      </c>
      <c r="K210" s="105">
        <f t="shared" si="44"/>
        <v>0</v>
      </c>
      <c r="L210" s="105">
        <f t="shared" si="44"/>
        <v>0</v>
      </c>
      <c r="M210" s="105">
        <f t="shared" si="44"/>
        <v>0</v>
      </c>
      <c r="N210" s="105">
        <f t="shared" si="44"/>
        <v>12</v>
      </c>
      <c r="O210" s="105">
        <f t="shared" si="44"/>
        <v>13</v>
      </c>
      <c r="P210" s="105">
        <f t="shared" si="44"/>
        <v>8</v>
      </c>
      <c r="Q210" s="105">
        <f t="shared" si="44"/>
        <v>0</v>
      </c>
      <c r="R210" s="105">
        <f t="shared" si="44"/>
        <v>0</v>
      </c>
      <c r="S210" s="105">
        <f t="shared" si="44"/>
        <v>113</v>
      </c>
      <c r="T210" s="105">
        <f t="shared" si="44"/>
        <v>0</v>
      </c>
      <c r="U210" s="105">
        <f t="shared" si="44"/>
        <v>0</v>
      </c>
      <c r="V210" s="105">
        <f t="shared" si="44"/>
        <v>0</v>
      </c>
      <c r="W210" s="105">
        <f t="shared" si="44"/>
        <v>0</v>
      </c>
      <c r="X210" s="105">
        <f t="shared" si="44"/>
        <v>0</v>
      </c>
      <c r="Y210" s="105">
        <f t="shared" si="44"/>
        <v>0</v>
      </c>
      <c r="Z210" s="105">
        <f t="shared" si="44"/>
        <v>0.5</v>
      </c>
      <c r="AA210" s="105">
        <f t="shared" si="44"/>
        <v>0</v>
      </c>
      <c r="AB210" s="105">
        <f t="shared" si="44"/>
        <v>0</v>
      </c>
      <c r="AC210" s="105">
        <f t="shared" si="44"/>
        <v>0</v>
      </c>
      <c r="AD210" s="105">
        <f t="shared" si="44"/>
        <v>0</v>
      </c>
    </row>
    <row r="211" spans="1:30" ht="51" thickBot="1">
      <c r="A211" s="227" t="s">
        <v>59</v>
      </c>
      <c r="B211" s="228"/>
      <c r="C211" s="228"/>
      <c r="D211" s="228"/>
      <c r="E211" s="228"/>
      <c r="F211" s="228"/>
      <c r="G211" s="228"/>
      <c r="H211" s="228"/>
      <c r="I211" s="228"/>
      <c r="J211" s="228"/>
      <c r="K211" s="228"/>
      <c r="L211" s="228"/>
      <c r="M211" s="228"/>
      <c r="N211" s="228"/>
      <c r="O211" s="228"/>
      <c r="P211" s="228"/>
      <c r="Q211" s="228"/>
      <c r="R211" s="228"/>
      <c r="S211" s="228"/>
      <c r="T211" s="228"/>
      <c r="U211" s="228"/>
      <c r="V211" s="228"/>
      <c r="W211" s="228"/>
      <c r="X211" s="228"/>
      <c r="Y211" s="228"/>
      <c r="Z211" s="228"/>
      <c r="AA211" s="228"/>
      <c r="AB211" s="228"/>
      <c r="AC211" s="228"/>
      <c r="AD211" s="229"/>
    </row>
    <row r="212" spans="1:30" ht="51" thickBot="1">
      <c r="A212" s="107" t="s">
        <v>37</v>
      </c>
      <c r="B212" s="112" t="s">
        <v>129</v>
      </c>
      <c r="C212" s="105"/>
      <c r="D212" s="109"/>
      <c r="E212" s="109"/>
      <c r="F212" s="109"/>
      <c r="G212" s="109"/>
      <c r="H212" s="109"/>
      <c r="I212" s="109"/>
      <c r="J212" s="109"/>
      <c r="K212" s="109">
        <v>100</v>
      </c>
      <c r="L212" s="109"/>
      <c r="M212" s="109"/>
      <c r="N212" s="110"/>
      <c r="O212" s="105"/>
      <c r="P212" s="110"/>
      <c r="Q212" s="105"/>
      <c r="R212" s="110"/>
      <c r="S212" s="105"/>
      <c r="T212" s="110"/>
      <c r="U212" s="105"/>
      <c r="V212" s="110"/>
      <c r="W212" s="105"/>
      <c r="X212" s="105"/>
      <c r="Y212" s="110"/>
      <c r="Z212" s="105"/>
      <c r="AA212" s="110"/>
      <c r="AB212" s="105"/>
      <c r="AC212" s="105"/>
      <c r="AD212" s="109"/>
    </row>
    <row r="213" spans="1:30" ht="51" thickBot="1">
      <c r="A213" s="107"/>
      <c r="B213" s="108" t="s">
        <v>31</v>
      </c>
      <c r="C213" s="109">
        <f>SUM(C212)</f>
        <v>0</v>
      </c>
      <c r="D213" s="109">
        <f>SUM(D212)</f>
        <v>0</v>
      </c>
      <c r="E213" s="109">
        <f aca="true" t="shared" si="45" ref="E213:AC213">SUM(E212)</f>
        <v>0</v>
      </c>
      <c r="F213" s="109">
        <f t="shared" si="45"/>
        <v>0</v>
      </c>
      <c r="G213" s="109">
        <f t="shared" si="45"/>
        <v>0</v>
      </c>
      <c r="H213" s="109">
        <f t="shared" si="45"/>
        <v>0</v>
      </c>
      <c r="I213" s="109">
        <f t="shared" si="45"/>
        <v>0</v>
      </c>
      <c r="J213" s="109">
        <f t="shared" si="45"/>
        <v>0</v>
      </c>
      <c r="K213" s="109">
        <f t="shared" si="45"/>
        <v>100</v>
      </c>
      <c r="L213" s="109">
        <f t="shared" si="45"/>
        <v>0</v>
      </c>
      <c r="M213" s="109">
        <f t="shared" si="45"/>
        <v>0</v>
      </c>
      <c r="N213" s="109">
        <f t="shared" si="45"/>
        <v>0</v>
      </c>
      <c r="O213" s="109">
        <f t="shared" si="45"/>
        <v>0</v>
      </c>
      <c r="P213" s="109">
        <f t="shared" si="45"/>
        <v>0</v>
      </c>
      <c r="Q213" s="109">
        <f t="shared" si="45"/>
        <v>0</v>
      </c>
      <c r="R213" s="109">
        <f t="shared" si="45"/>
        <v>0</v>
      </c>
      <c r="S213" s="109">
        <f t="shared" si="45"/>
        <v>0</v>
      </c>
      <c r="T213" s="109">
        <f t="shared" si="45"/>
        <v>0</v>
      </c>
      <c r="U213" s="109">
        <f t="shared" si="45"/>
        <v>0</v>
      </c>
      <c r="V213" s="109">
        <f t="shared" si="45"/>
        <v>0</v>
      </c>
      <c r="W213" s="109">
        <f t="shared" si="45"/>
        <v>0</v>
      </c>
      <c r="X213" s="109">
        <f t="shared" si="45"/>
        <v>0</v>
      </c>
      <c r="Y213" s="109">
        <f t="shared" si="45"/>
        <v>0</v>
      </c>
      <c r="Z213" s="109">
        <f t="shared" si="45"/>
        <v>0</v>
      </c>
      <c r="AA213" s="109">
        <f t="shared" si="45"/>
        <v>0</v>
      </c>
      <c r="AB213" s="109">
        <f t="shared" si="45"/>
        <v>0</v>
      </c>
      <c r="AC213" s="109">
        <f t="shared" si="45"/>
        <v>0</v>
      </c>
      <c r="AD213" s="109">
        <f>SUM(AD212)</f>
        <v>0</v>
      </c>
    </row>
    <row r="214" spans="1:30" ht="51" thickBot="1">
      <c r="A214" s="231" t="s">
        <v>9</v>
      </c>
      <c r="B214" s="232"/>
      <c r="C214" s="232"/>
      <c r="D214" s="232"/>
      <c r="E214" s="232"/>
      <c r="F214" s="232"/>
      <c r="G214" s="232"/>
      <c r="H214" s="232"/>
      <c r="I214" s="232"/>
      <c r="J214" s="232"/>
      <c r="K214" s="232"/>
      <c r="L214" s="232"/>
      <c r="M214" s="232"/>
      <c r="N214" s="232"/>
      <c r="O214" s="232"/>
      <c r="P214" s="232"/>
      <c r="Q214" s="232"/>
      <c r="R214" s="232"/>
      <c r="S214" s="232"/>
      <c r="T214" s="232"/>
      <c r="U214" s="232"/>
      <c r="V214" s="232"/>
      <c r="W214" s="232"/>
      <c r="X214" s="232"/>
      <c r="Y214" s="232"/>
      <c r="Z214" s="232"/>
      <c r="AA214" s="232"/>
      <c r="AB214" s="232"/>
      <c r="AC214" s="232"/>
      <c r="AD214" s="233"/>
    </row>
    <row r="215" spans="1:30" ht="101.25" thickBot="1">
      <c r="A215" s="107">
        <v>58</v>
      </c>
      <c r="B215" s="108" t="s">
        <v>214</v>
      </c>
      <c r="C215" s="105"/>
      <c r="D215" s="109"/>
      <c r="E215" s="109"/>
      <c r="F215" s="109"/>
      <c r="G215" s="109"/>
      <c r="H215" s="109"/>
      <c r="I215" s="109"/>
      <c r="J215" s="109">
        <v>28.3</v>
      </c>
      <c r="K215" s="109"/>
      <c r="L215" s="109"/>
      <c r="M215" s="109"/>
      <c r="N215" s="107"/>
      <c r="O215" s="110"/>
      <c r="P215" s="107"/>
      <c r="Q215" s="110">
        <v>2</v>
      </c>
      <c r="R215" s="107"/>
      <c r="S215" s="110"/>
      <c r="T215" s="107"/>
      <c r="U215" s="105"/>
      <c r="V215" s="110"/>
      <c r="W215" s="107"/>
      <c r="X215" s="110"/>
      <c r="Y215" s="107">
        <v>3</v>
      </c>
      <c r="Z215" s="105"/>
      <c r="AA215" s="110"/>
      <c r="AB215" s="107"/>
      <c r="AC215" s="107"/>
      <c r="AD215" s="109"/>
    </row>
    <row r="216" spans="1:30" ht="101.25" thickBot="1">
      <c r="A216" s="107">
        <v>59</v>
      </c>
      <c r="B216" s="117" t="s">
        <v>179</v>
      </c>
      <c r="C216" s="105"/>
      <c r="D216" s="109"/>
      <c r="E216" s="109"/>
      <c r="F216" s="109"/>
      <c r="G216" s="109">
        <v>8</v>
      </c>
      <c r="H216" s="109"/>
      <c r="I216" s="109">
        <v>24</v>
      </c>
      <c r="J216" s="109">
        <v>40</v>
      </c>
      <c r="K216" s="109"/>
      <c r="L216" s="109"/>
      <c r="M216" s="109"/>
      <c r="N216" s="110"/>
      <c r="O216" s="107"/>
      <c r="P216" s="110">
        <v>1</v>
      </c>
      <c r="Q216" s="107"/>
      <c r="R216" s="110"/>
      <c r="S216" s="107"/>
      <c r="T216" s="110"/>
      <c r="U216" s="107">
        <v>8</v>
      </c>
      <c r="V216" s="110"/>
      <c r="W216" s="107"/>
      <c r="X216" s="105"/>
      <c r="Y216" s="110"/>
      <c r="Z216" s="107"/>
      <c r="AA216" s="107"/>
      <c r="AB216" s="110"/>
      <c r="AC216" s="107"/>
      <c r="AD216" s="109"/>
    </row>
    <row r="217" spans="1:30" ht="51" thickBot="1">
      <c r="A217" s="107">
        <v>60</v>
      </c>
      <c r="B217" s="108" t="s">
        <v>248</v>
      </c>
      <c r="C217" s="107">
        <v>28</v>
      </c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10"/>
      <c r="O217" s="107"/>
      <c r="P217" s="110"/>
      <c r="Q217" s="107"/>
      <c r="R217" s="110"/>
      <c r="S217" s="107"/>
      <c r="T217" s="110"/>
      <c r="U217" s="107"/>
      <c r="V217" s="110"/>
      <c r="W217" s="107"/>
      <c r="X217" s="105"/>
      <c r="Y217" s="110"/>
      <c r="Z217" s="107"/>
      <c r="AA217" s="107"/>
      <c r="AB217" s="110"/>
      <c r="AC217" s="107"/>
      <c r="AD217" s="109"/>
    </row>
    <row r="218" spans="1:30" ht="101.25" thickBot="1">
      <c r="A218" s="105">
        <v>61</v>
      </c>
      <c r="B218" s="117" t="s">
        <v>173</v>
      </c>
      <c r="C218" s="107"/>
      <c r="D218" s="109"/>
      <c r="E218" s="109"/>
      <c r="F218" s="109"/>
      <c r="G218" s="109"/>
      <c r="H218" s="109"/>
      <c r="I218" s="109">
        <v>154</v>
      </c>
      <c r="J218" s="109">
        <v>37</v>
      </c>
      <c r="K218" s="109"/>
      <c r="L218" s="109"/>
      <c r="M218" s="109"/>
      <c r="N218" s="109"/>
      <c r="O218" s="109"/>
      <c r="P218" s="109">
        <v>3</v>
      </c>
      <c r="Q218" s="109">
        <v>5</v>
      </c>
      <c r="R218" s="109">
        <v>4</v>
      </c>
      <c r="S218" s="109"/>
      <c r="T218" s="109"/>
      <c r="U218" s="109">
        <v>52</v>
      </c>
      <c r="V218" s="109"/>
      <c r="W218" s="109"/>
      <c r="X218" s="109"/>
      <c r="Y218" s="109"/>
      <c r="Z218" s="109"/>
      <c r="AA218" s="109"/>
      <c r="AB218" s="109"/>
      <c r="AC218" s="109"/>
      <c r="AD218" s="109"/>
    </row>
    <row r="219" spans="1:30" ht="51" thickBot="1">
      <c r="A219" s="107">
        <v>7</v>
      </c>
      <c r="B219" s="108" t="s">
        <v>47</v>
      </c>
      <c r="C219" s="105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>
        <v>15</v>
      </c>
      <c r="N219" s="110"/>
      <c r="O219" s="107">
        <v>9</v>
      </c>
      <c r="P219" s="110"/>
      <c r="Q219" s="107"/>
      <c r="R219" s="110"/>
      <c r="S219" s="107"/>
      <c r="T219" s="107"/>
      <c r="U219" s="107"/>
      <c r="V219" s="110"/>
      <c r="W219" s="107"/>
      <c r="X219" s="107"/>
      <c r="Y219" s="110"/>
      <c r="Z219" s="107"/>
      <c r="AA219" s="110"/>
      <c r="AB219" s="107"/>
      <c r="AC219" s="107"/>
      <c r="AD219" s="109"/>
    </row>
    <row r="220" spans="1:30" ht="101.25" thickBot="1">
      <c r="A220" s="107" t="s">
        <v>37</v>
      </c>
      <c r="B220" s="108" t="s">
        <v>75</v>
      </c>
      <c r="C220" s="105"/>
      <c r="D220" s="109">
        <v>40</v>
      </c>
      <c r="E220" s="109"/>
      <c r="F220" s="109"/>
      <c r="G220" s="109"/>
      <c r="H220" s="109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</row>
    <row r="221" spans="1:30" ht="51" thickBot="1">
      <c r="A221" s="105"/>
      <c r="B221" s="112" t="s">
        <v>31</v>
      </c>
      <c r="C221" s="105">
        <f aca="true" t="shared" si="46" ref="C221:AD221">SUM(C215:C220)</f>
        <v>28</v>
      </c>
      <c r="D221" s="105">
        <f t="shared" si="46"/>
        <v>40</v>
      </c>
      <c r="E221" s="105">
        <f t="shared" si="46"/>
        <v>0</v>
      </c>
      <c r="F221" s="105">
        <f t="shared" si="46"/>
        <v>0</v>
      </c>
      <c r="G221" s="105">
        <f t="shared" si="46"/>
        <v>8</v>
      </c>
      <c r="H221" s="105">
        <f t="shared" si="46"/>
        <v>0</v>
      </c>
      <c r="I221" s="105">
        <f t="shared" si="46"/>
        <v>178</v>
      </c>
      <c r="J221" s="105">
        <f t="shared" si="46"/>
        <v>105.3</v>
      </c>
      <c r="K221" s="105">
        <f t="shared" si="46"/>
        <v>0</v>
      </c>
      <c r="L221" s="105">
        <f t="shared" si="46"/>
        <v>0</v>
      </c>
      <c r="M221" s="105">
        <f t="shared" si="46"/>
        <v>15</v>
      </c>
      <c r="N221" s="105">
        <f t="shared" si="46"/>
        <v>0</v>
      </c>
      <c r="O221" s="105">
        <f t="shared" si="46"/>
        <v>9</v>
      </c>
      <c r="P221" s="105">
        <f t="shared" si="46"/>
        <v>4</v>
      </c>
      <c r="Q221" s="105">
        <f t="shared" si="46"/>
        <v>7</v>
      </c>
      <c r="R221" s="105">
        <f t="shared" si="46"/>
        <v>4</v>
      </c>
      <c r="S221" s="105">
        <f t="shared" si="46"/>
        <v>0</v>
      </c>
      <c r="T221" s="105">
        <f t="shared" si="46"/>
        <v>0</v>
      </c>
      <c r="U221" s="105">
        <f t="shared" si="46"/>
        <v>60</v>
      </c>
      <c r="V221" s="105">
        <f t="shared" si="46"/>
        <v>0</v>
      </c>
      <c r="W221" s="105">
        <f t="shared" si="46"/>
        <v>0</v>
      </c>
      <c r="X221" s="105">
        <f t="shared" si="46"/>
        <v>0</v>
      </c>
      <c r="Y221" s="105">
        <f t="shared" si="46"/>
        <v>3</v>
      </c>
      <c r="Z221" s="105">
        <f t="shared" si="46"/>
        <v>0</v>
      </c>
      <c r="AA221" s="105">
        <f t="shared" si="46"/>
        <v>0</v>
      </c>
      <c r="AB221" s="105">
        <f t="shared" si="46"/>
        <v>0</v>
      </c>
      <c r="AC221" s="105">
        <f t="shared" si="46"/>
        <v>0</v>
      </c>
      <c r="AD221" s="105">
        <f t="shared" si="46"/>
        <v>0</v>
      </c>
    </row>
    <row r="222" spans="1:30" ht="51" thickBot="1">
      <c r="A222" s="231" t="s">
        <v>30</v>
      </c>
      <c r="B222" s="232"/>
      <c r="C222" s="232"/>
      <c r="D222" s="232"/>
      <c r="E222" s="232"/>
      <c r="F222" s="232"/>
      <c r="G222" s="232"/>
      <c r="H222" s="232"/>
      <c r="I222" s="232"/>
      <c r="J222" s="232"/>
      <c r="K222" s="232"/>
      <c r="L222" s="232"/>
      <c r="M222" s="232"/>
      <c r="N222" s="232"/>
      <c r="O222" s="232"/>
      <c r="P222" s="232"/>
      <c r="Q222" s="232"/>
      <c r="R222" s="232"/>
      <c r="S222" s="232"/>
      <c r="T222" s="232"/>
      <c r="U222" s="232"/>
      <c r="V222" s="232"/>
      <c r="W222" s="232"/>
      <c r="X222" s="232"/>
      <c r="Y222" s="232"/>
      <c r="Z222" s="232"/>
      <c r="AA222" s="232"/>
      <c r="AB222" s="232"/>
      <c r="AC222" s="232"/>
      <c r="AD222" s="233"/>
    </row>
    <row r="223" spans="1:30" ht="101.25" thickBot="1">
      <c r="A223" s="107">
        <v>8.9</v>
      </c>
      <c r="B223" s="117" t="s">
        <v>237</v>
      </c>
      <c r="C223" s="107"/>
      <c r="D223" s="109"/>
      <c r="E223" s="107"/>
      <c r="F223" s="107"/>
      <c r="G223" s="107"/>
      <c r="H223" s="109"/>
      <c r="I223" s="109"/>
      <c r="J223" s="109"/>
      <c r="K223" s="109"/>
      <c r="L223" s="109"/>
      <c r="M223" s="109"/>
      <c r="N223" s="110"/>
      <c r="O223" s="105"/>
      <c r="P223" s="110"/>
      <c r="Q223" s="105"/>
      <c r="R223" s="110"/>
      <c r="S223" s="105">
        <v>154</v>
      </c>
      <c r="T223" s="110"/>
      <c r="U223" s="105"/>
      <c r="V223" s="110"/>
      <c r="W223" s="105"/>
      <c r="X223" s="105"/>
      <c r="Y223" s="110"/>
      <c r="Z223" s="105"/>
      <c r="AA223" s="105"/>
      <c r="AB223" s="110"/>
      <c r="AC223" s="105"/>
      <c r="AD223" s="109"/>
    </row>
    <row r="224" spans="1:30" ht="51" thickBot="1">
      <c r="A224" s="107">
        <v>62</v>
      </c>
      <c r="B224" s="108" t="s">
        <v>202</v>
      </c>
      <c r="C224" s="105"/>
      <c r="D224" s="109"/>
      <c r="E224" s="109">
        <v>33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>
        <v>6</v>
      </c>
      <c r="P224" s="109">
        <v>8</v>
      </c>
      <c r="Q224" s="109">
        <v>0.7</v>
      </c>
      <c r="R224" s="109"/>
      <c r="S224" s="109">
        <v>16</v>
      </c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  <c r="AD224" s="109">
        <v>0.9</v>
      </c>
    </row>
    <row r="225" spans="1:30" ht="51" thickBot="1">
      <c r="A225" s="107"/>
      <c r="B225" s="108" t="s">
        <v>7</v>
      </c>
      <c r="C225" s="105">
        <f aca="true" t="shared" si="47" ref="C225:AD225">SUM(C223:C224)</f>
        <v>0</v>
      </c>
      <c r="D225" s="105">
        <f t="shared" si="47"/>
        <v>0</v>
      </c>
      <c r="E225" s="105">
        <f t="shared" si="47"/>
        <v>33</v>
      </c>
      <c r="F225" s="105">
        <f t="shared" si="47"/>
        <v>0</v>
      </c>
      <c r="G225" s="105">
        <f t="shared" si="47"/>
        <v>0</v>
      </c>
      <c r="H225" s="105">
        <f t="shared" si="47"/>
        <v>0</v>
      </c>
      <c r="I225" s="105">
        <f t="shared" si="47"/>
        <v>0</v>
      </c>
      <c r="J225" s="105">
        <f t="shared" si="47"/>
        <v>0</v>
      </c>
      <c r="K225" s="105">
        <f t="shared" si="47"/>
        <v>0</v>
      </c>
      <c r="L225" s="105">
        <f t="shared" si="47"/>
        <v>0</v>
      </c>
      <c r="M225" s="105">
        <f t="shared" si="47"/>
        <v>0</v>
      </c>
      <c r="N225" s="105">
        <f t="shared" si="47"/>
        <v>0</v>
      </c>
      <c r="O225" s="105">
        <f t="shared" si="47"/>
        <v>6</v>
      </c>
      <c r="P225" s="105">
        <f t="shared" si="47"/>
        <v>8</v>
      </c>
      <c r="Q225" s="105">
        <f t="shared" si="47"/>
        <v>0.7</v>
      </c>
      <c r="R225" s="105">
        <f t="shared" si="47"/>
        <v>0</v>
      </c>
      <c r="S225" s="105">
        <f t="shared" si="47"/>
        <v>170</v>
      </c>
      <c r="T225" s="105">
        <f t="shared" si="47"/>
        <v>0</v>
      </c>
      <c r="U225" s="105">
        <f t="shared" si="47"/>
        <v>0</v>
      </c>
      <c r="V225" s="105">
        <f t="shared" si="47"/>
        <v>0</v>
      </c>
      <c r="W225" s="105">
        <f t="shared" si="47"/>
        <v>0</v>
      </c>
      <c r="X225" s="105">
        <f t="shared" si="47"/>
        <v>0</v>
      </c>
      <c r="Y225" s="105">
        <f t="shared" si="47"/>
        <v>0</v>
      </c>
      <c r="Z225" s="105">
        <f t="shared" si="47"/>
        <v>0</v>
      </c>
      <c r="AA225" s="105">
        <f t="shared" si="47"/>
        <v>0</v>
      </c>
      <c r="AB225" s="105">
        <f t="shared" si="47"/>
        <v>0</v>
      </c>
      <c r="AC225" s="105">
        <f t="shared" si="47"/>
        <v>0</v>
      </c>
      <c r="AD225" s="105">
        <f t="shared" si="47"/>
        <v>0.9</v>
      </c>
    </row>
    <row r="226" spans="1:30" ht="51" thickBot="1">
      <c r="A226" s="227" t="s">
        <v>32</v>
      </c>
      <c r="B226" s="228"/>
      <c r="C226" s="228"/>
      <c r="D226" s="228"/>
      <c r="E226" s="228"/>
      <c r="F226" s="228"/>
      <c r="G226" s="228"/>
      <c r="H226" s="228"/>
      <c r="I226" s="228"/>
      <c r="J226" s="228"/>
      <c r="K226" s="228"/>
      <c r="L226" s="228"/>
      <c r="M226" s="228"/>
      <c r="N226" s="228"/>
      <c r="O226" s="228"/>
      <c r="P226" s="228"/>
      <c r="Q226" s="228"/>
      <c r="R226" s="228"/>
      <c r="S226" s="228"/>
      <c r="T226" s="228"/>
      <c r="U226" s="228"/>
      <c r="V226" s="228"/>
      <c r="W226" s="228"/>
      <c r="X226" s="228"/>
      <c r="Y226" s="228"/>
      <c r="Z226" s="228"/>
      <c r="AA226" s="228"/>
      <c r="AB226" s="228"/>
      <c r="AC226" s="228"/>
      <c r="AD226" s="229"/>
    </row>
    <row r="227" spans="1:30" ht="101.25" thickBot="1">
      <c r="A227" s="101">
        <v>63</v>
      </c>
      <c r="B227" s="102" t="s">
        <v>250</v>
      </c>
      <c r="C227" s="103"/>
      <c r="D227" s="104"/>
      <c r="E227" s="104"/>
      <c r="F227" s="104"/>
      <c r="G227" s="104">
        <v>10</v>
      </c>
      <c r="H227" s="104"/>
      <c r="I227" s="104"/>
      <c r="J227" s="104"/>
      <c r="K227" s="104"/>
      <c r="L227" s="104">
        <v>15</v>
      </c>
      <c r="M227" s="104">
        <v>11</v>
      </c>
      <c r="N227" s="106"/>
      <c r="O227" s="101">
        <v>13</v>
      </c>
      <c r="P227" s="106"/>
      <c r="Q227" s="101">
        <v>3</v>
      </c>
      <c r="R227" s="106">
        <v>11</v>
      </c>
      <c r="S227" s="101"/>
      <c r="T227" s="106">
        <v>99</v>
      </c>
      <c r="U227" s="101"/>
      <c r="V227" s="106"/>
      <c r="W227" s="101"/>
      <c r="X227" s="101"/>
      <c r="Y227" s="106"/>
      <c r="Z227" s="101"/>
      <c r="AA227" s="101"/>
      <c r="AB227" s="106"/>
      <c r="AC227" s="101"/>
      <c r="AD227" s="104"/>
    </row>
    <row r="228" spans="1:30" ht="101.25" thickBot="1">
      <c r="A228" s="107">
        <v>36</v>
      </c>
      <c r="B228" s="108" t="s">
        <v>88</v>
      </c>
      <c r="C228" s="105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7"/>
      <c r="O228" s="105">
        <v>9</v>
      </c>
      <c r="P228" s="107"/>
      <c r="Q228" s="110"/>
      <c r="R228" s="107"/>
      <c r="S228" s="105">
        <v>85</v>
      </c>
      <c r="T228" s="107"/>
      <c r="U228" s="107"/>
      <c r="V228" s="110"/>
      <c r="W228" s="107"/>
      <c r="X228" s="110"/>
      <c r="Y228" s="107"/>
      <c r="Z228" s="110"/>
      <c r="AA228" s="107">
        <v>2</v>
      </c>
      <c r="AB228" s="107"/>
      <c r="AC228" s="107"/>
      <c r="AD228" s="105"/>
    </row>
    <row r="229" spans="1:30" ht="101.25" thickBot="1">
      <c r="A229" s="107">
        <v>14</v>
      </c>
      <c r="B229" s="108" t="s">
        <v>203</v>
      </c>
      <c r="C229" s="105"/>
      <c r="D229" s="115"/>
      <c r="E229" s="115"/>
      <c r="F229" s="115"/>
      <c r="G229" s="115"/>
      <c r="H229" s="109"/>
      <c r="I229" s="109"/>
      <c r="J229" s="109"/>
      <c r="K229" s="109"/>
      <c r="L229" s="109">
        <v>110</v>
      </c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  <c r="Z229" s="105"/>
      <c r="AA229" s="109"/>
      <c r="AB229" s="109"/>
      <c r="AC229" s="109"/>
      <c r="AD229" s="109"/>
    </row>
    <row r="230" spans="1:30" ht="51" thickBot="1">
      <c r="A230" s="97"/>
      <c r="B230" s="108" t="s">
        <v>7</v>
      </c>
      <c r="C230" s="105">
        <f aca="true" t="shared" si="48" ref="C230:AD230">SUM(C227:C229)</f>
        <v>0</v>
      </c>
      <c r="D230" s="105">
        <f t="shared" si="48"/>
        <v>0</v>
      </c>
      <c r="E230" s="105">
        <f t="shared" si="48"/>
        <v>0</v>
      </c>
      <c r="F230" s="105">
        <f t="shared" si="48"/>
        <v>0</v>
      </c>
      <c r="G230" s="105">
        <f t="shared" si="48"/>
        <v>10</v>
      </c>
      <c r="H230" s="105">
        <f t="shared" si="48"/>
        <v>0</v>
      </c>
      <c r="I230" s="105">
        <f t="shared" si="48"/>
        <v>0</v>
      </c>
      <c r="J230" s="105">
        <f t="shared" si="48"/>
        <v>0</v>
      </c>
      <c r="K230" s="105">
        <f t="shared" si="48"/>
        <v>0</v>
      </c>
      <c r="L230" s="105">
        <f t="shared" si="48"/>
        <v>125</v>
      </c>
      <c r="M230" s="105">
        <f t="shared" si="48"/>
        <v>11</v>
      </c>
      <c r="N230" s="105">
        <f t="shared" si="48"/>
        <v>0</v>
      </c>
      <c r="O230" s="105">
        <f t="shared" si="48"/>
        <v>22</v>
      </c>
      <c r="P230" s="105">
        <f t="shared" si="48"/>
        <v>0</v>
      </c>
      <c r="Q230" s="105">
        <f t="shared" si="48"/>
        <v>3</v>
      </c>
      <c r="R230" s="105">
        <f t="shared" si="48"/>
        <v>11</v>
      </c>
      <c r="S230" s="105">
        <f t="shared" si="48"/>
        <v>85</v>
      </c>
      <c r="T230" s="105">
        <f t="shared" si="48"/>
        <v>99</v>
      </c>
      <c r="U230" s="105">
        <f t="shared" si="48"/>
        <v>0</v>
      </c>
      <c r="V230" s="105">
        <f t="shared" si="48"/>
        <v>0</v>
      </c>
      <c r="W230" s="105">
        <f t="shared" si="48"/>
        <v>0</v>
      </c>
      <c r="X230" s="105">
        <f t="shared" si="48"/>
        <v>0</v>
      </c>
      <c r="Y230" s="105">
        <f t="shared" si="48"/>
        <v>0</v>
      </c>
      <c r="Z230" s="105">
        <f t="shared" si="48"/>
        <v>0</v>
      </c>
      <c r="AA230" s="105">
        <f t="shared" si="48"/>
        <v>2</v>
      </c>
      <c r="AB230" s="105">
        <f t="shared" si="48"/>
        <v>0</v>
      </c>
      <c r="AC230" s="105">
        <f t="shared" si="48"/>
        <v>0</v>
      </c>
      <c r="AD230" s="105">
        <f t="shared" si="48"/>
        <v>0</v>
      </c>
    </row>
    <row r="231" spans="1:30" ht="101.25" thickBot="1">
      <c r="A231" s="91"/>
      <c r="B231" s="108" t="s">
        <v>76</v>
      </c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>
        <v>4</v>
      </c>
      <c r="AD231" s="105"/>
    </row>
    <row r="232" spans="1:30" ht="51" thickBot="1">
      <c r="A232" s="107"/>
      <c r="B232" s="121" t="s">
        <v>11</v>
      </c>
      <c r="C232" s="105">
        <f aca="true" t="shared" si="49" ref="C232:K232">SUM(C210+C221+C225+C230+C213)</f>
        <v>63</v>
      </c>
      <c r="D232" s="105">
        <f t="shared" si="49"/>
        <v>40</v>
      </c>
      <c r="E232" s="105">
        <f t="shared" si="49"/>
        <v>33</v>
      </c>
      <c r="F232" s="105">
        <f t="shared" si="49"/>
        <v>0</v>
      </c>
      <c r="G232" s="105">
        <f t="shared" si="49"/>
        <v>37</v>
      </c>
      <c r="H232" s="105">
        <f t="shared" si="49"/>
        <v>0</v>
      </c>
      <c r="I232" s="105">
        <f t="shared" si="49"/>
        <v>178</v>
      </c>
      <c r="J232" s="105">
        <f t="shared" si="49"/>
        <v>105.3</v>
      </c>
      <c r="K232" s="105">
        <f t="shared" si="49"/>
        <v>100</v>
      </c>
      <c r="L232" s="105">
        <f aca="true" t="shared" si="50" ref="L232:AB232">SUM(L210+L221+L225+L230)</f>
        <v>125</v>
      </c>
      <c r="M232" s="105">
        <f t="shared" si="50"/>
        <v>26</v>
      </c>
      <c r="N232" s="105">
        <f t="shared" si="50"/>
        <v>12</v>
      </c>
      <c r="O232" s="105">
        <f t="shared" si="50"/>
        <v>50</v>
      </c>
      <c r="P232" s="105">
        <f t="shared" si="50"/>
        <v>20</v>
      </c>
      <c r="Q232" s="105">
        <f t="shared" si="50"/>
        <v>10.7</v>
      </c>
      <c r="R232" s="105">
        <f t="shared" si="50"/>
        <v>15</v>
      </c>
      <c r="S232" s="105">
        <f t="shared" si="50"/>
        <v>368</v>
      </c>
      <c r="T232" s="105">
        <f t="shared" si="50"/>
        <v>99</v>
      </c>
      <c r="U232" s="105">
        <f t="shared" si="50"/>
        <v>60</v>
      </c>
      <c r="V232" s="105">
        <f t="shared" si="50"/>
        <v>0</v>
      </c>
      <c r="W232" s="105">
        <f t="shared" si="50"/>
        <v>0</v>
      </c>
      <c r="X232" s="105">
        <f t="shared" si="50"/>
        <v>0</v>
      </c>
      <c r="Y232" s="105">
        <f t="shared" si="50"/>
        <v>3</v>
      </c>
      <c r="Z232" s="105">
        <f t="shared" si="50"/>
        <v>0.5</v>
      </c>
      <c r="AA232" s="105">
        <f t="shared" si="50"/>
        <v>2</v>
      </c>
      <c r="AB232" s="105">
        <f t="shared" si="50"/>
        <v>0</v>
      </c>
      <c r="AC232" s="105">
        <v>4</v>
      </c>
      <c r="AD232" s="105">
        <f>SUM(AD210+AD221+AD225+AD230)</f>
        <v>0.9</v>
      </c>
    </row>
    <row r="233" spans="1:30" ht="51" thickBot="1">
      <c r="A233" s="231" t="s">
        <v>81</v>
      </c>
      <c r="B233" s="232"/>
      <c r="C233" s="232"/>
      <c r="D233" s="232"/>
      <c r="E233" s="232"/>
      <c r="F233" s="232"/>
      <c r="G233" s="232"/>
      <c r="H233" s="232"/>
      <c r="I233" s="232"/>
      <c r="J233" s="232"/>
      <c r="K233" s="232"/>
      <c r="L233" s="232"/>
      <c r="M233" s="232"/>
      <c r="N233" s="232"/>
      <c r="O233" s="232"/>
      <c r="P233" s="232"/>
      <c r="Q233" s="232"/>
      <c r="R233" s="232"/>
      <c r="S233" s="232"/>
      <c r="T233" s="232"/>
      <c r="U233" s="232"/>
      <c r="V233" s="232"/>
      <c r="W233" s="232"/>
      <c r="X233" s="232"/>
      <c r="Y233" s="232"/>
      <c r="Z233" s="232"/>
      <c r="AA233" s="232"/>
      <c r="AB233" s="232"/>
      <c r="AC233" s="232"/>
      <c r="AD233" s="233"/>
    </row>
    <row r="234" spans="1:30" ht="51" thickBot="1">
      <c r="A234" s="231" t="s">
        <v>21</v>
      </c>
      <c r="B234" s="232"/>
      <c r="C234" s="232"/>
      <c r="D234" s="232"/>
      <c r="E234" s="232"/>
      <c r="F234" s="232"/>
      <c r="G234" s="232"/>
      <c r="H234" s="232"/>
      <c r="I234" s="232"/>
      <c r="J234" s="232"/>
      <c r="K234" s="232"/>
      <c r="L234" s="232"/>
      <c r="M234" s="232"/>
      <c r="N234" s="232"/>
      <c r="O234" s="232"/>
      <c r="P234" s="232"/>
      <c r="Q234" s="232"/>
      <c r="R234" s="232"/>
      <c r="S234" s="232"/>
      <c r="T234" s="232"/>
      <c r="U234" s="232"/>
      <c r="V234" s="232"/>
      <c r="W234" s="232"/>
      <c r="X234" s="232"/>
      <c r="Y234" s="232"/>
      <c r="Z234" s="232"/>
      <c r="AA234" s="232"/>
      <c r="AB234" s="232"/>
      <c r="AC234" s="232"/>
      <c r="AD234" s="233"/>
    </row>
    <row r="235" spans="1:30" ht="50.25" customHeight="1">
      <c r="A235" s="236" t="s">
        <v>130</v>
      </c>
      <c r="B235" s="234" t="s">
        <v>24</v>
      </c>
      <c r="C235" s="221" t="s">
        <v>63</v>
      </c>
      <c r="D235" s="221" t="s">
        <v>64</v>
      </c>
      <c r="E235" s="221" t="s">
        <v>65</v>
      </c>
      <c r="F235" s="221" t="s">
        <v>66</v>
      </c>
      <c r="G235" s="221" t="s">
        <v>60</v>
      </c>
      <c r="H235" s="221" t="s">
        <v>67</v>
      </c>
      <c r="I235" s="221" t="s">
        <v>114</v>
      </c>
      <c r="J235" s="221" t="s">
        <v>108</v>
      </c>
      <c r="K235" s="89"/>
      <c r="L235" s="221" t="s">
        <v>120</v>
      </c>
      <c r="M235" s="221" t="s">
        <v>69</v>
      </c>
      <c r="N235" s="221" t="s">
        <v>48</v>
      </c>
      <c r="O235" s="221" t="s">
        <v>49</v>
      </c>
      <c r="P235" s="221" t="s">
        <v>70</v>
      </c>
      <c r="Q235" s="221" t="s">
        <v>50</v>
      </c>
      <c r="R235" s="221" t="s">
        <v>71</v>
      </c>
      <c r="S235" s="221" t="s">
        <v>208</v>
      </c>
      <c r="T235" s="221" t="s">
        <v>74</v>
      </c>
      <c r="U235" s="221" t="s">
        <v>111</v>
      </c>
      <c r="V235" s="221" t="s">
        <v>116</v>
      </c>
      <c r="W235" s="221" t="s">
        <v>117</v>
      </c>
      <c r="X235" s="221" t="s">
        <v>51</v>
      </c>
      <c r="Y235" s="221" t="s">
        <v>52</v>
      </c>
      <c r="Z235" s="221" t="s">
        <v>54</v>
      </c>
      <c r="AA235" s="89"/>
      <c r="AB235" s="221" t="s">
        <v>72</v>
      </c>
      <c r="AC235" s="221" t="s">
        <v>53</v>
      </c>
      <c r="AD235" s="221" t="s">
        <v>73</v>
      </c>
    </row>
    <row r="236" spans="1:30" ht="390.75" customHeight="1" thickBot="1">
      <c r="A236" s="237"/>
      <c r="B236" s="235"/>
      <c r="C236" s="222"/>
      <c r="D236" s="222"/>
      <c r="E236" s="222"/>
      <c r="F236" s="222"/>
      <c r="G236" s="222"/>
      <c r="H236" s="222"/>
      <c r="I236" s="222"/>
      <c r="J236" s="222"/>
      <c r="K236" s="90" t="s">
        <v>68</v>
      </c>
      <c r="L236" s="222"/>
      <c r="M236" s="222"/>
      <c r="N236" s="222"/>
      <c r="O236" s="222"/>
      <c r="P236" s="222"/>
      <c r="Q236" s="222"/>
      <c r="R236" s="222"/>
      <c r="S236" s="222"/>
      <c r="T236" s="222"/>
      <c r="U236" s="222"/>
      <c r="V236" s="222"/>
      <c r="W236" s="222"/>
      <c r="X236" s="222"/>
      <c r="Y236" s="222"/>
      <c r="Z236" s="222"/>
      <c r="AA236" s="90" t="s">
        <v>184</v>
      </c>
      <c r="AB236" s="222"/>
      <c r="AC236" s="222"/>
      <c r="AD236" s="222"/>
    </row>
    <row r="237" spans="1:30" ht="51" thickBot="1">
      <c r="A237" s="91">
        <v>1</v>
      </c>
      <c r="B237" s="96">
        <v>2</v>
      </c>
      <c r="C237" s="97" t="s">
        <v>61</v>
      </c>
      <c r="D237" s="98">
        <v>4</v>
      </c>
      <c r="E237" s="97">
        <v>5</v>
      </c>
      <c r="F237" s="97">
        <v>6</v>
      </c>
      <c r="G237" s="97">
        <v>7</v>
      </c>
      <c r="H237" s="97">
        <v>8</v>
      </c>
      <c r="I237" s="97" t="s">
        <v>62</v>
      </c>
      <c r="J237" s="98">
        <v>10</v>
      </c>
      <c r="K237" s="97">
        <v>11</v>
      </c>
      <c r="L237" s="97">
        <v>12</v>
      </c>
      <c r="M237" s="97">
        <v>13</v>
      </c>
      <c r="N237" s="97">
        <v>14</v>
      </c>
      <c r="O237" s="97">
        <v>15</v>
      </c>
      <c r="P237" s="99">
        <v>16</v>
      </c>
      <c r="Q237" s="97">
        <v>17</v>
      </c>
      <c r="R237" s="99">
        <v>18</v>
      </c>
      <c r="S237" s="97">
        <v>19</v>
      </c>
      <c r="T237" s="99">
        <v>20</v>
      </c>
      <c r="U237" s="97">
        <v>21</v>
      </c>
      <c r="V237" s="97">
        <v>22</v>
      </c>
      <c r="W237" s="99">
        <v>23</v>
      </c>
      <c r="X237" s="97">
        <v>24</v>
      </c>
      <c r="Y237" s="97">
        <v>25</v>
      </c>
      <c r="Z237" s="97">
        <v>26</v>
      </c>
      <c r="AA237" s="99">
        <v>27</v>
      </c>
      <c r="AB237" s="97">
        <v>28</v>
      </c>
      <c r="AC237" s="97">
        <v>29</v>
      </c>
      <c r="AD237" s="100">
        <v>30</v>
      </c>
    </row>
    <row r="238" spans="1:30" ht="51" thickBot="1">
      <c r="A238" s="231" t="s">
        <v>6</v>
      </c>
      <c r="B238" s="232"/>
      <c r="C238" s="232"/>
      <c r="D238" s="232"/>
      <c r="E238" s="232"/>
      <c r="F238" s="232"/>
      <c r="G238" s="232"/>
      <c r="H238" s="232"/>
      <c r="I238" s="232"/>
      <c r="J238" s="232"/>
      <c r="K238" s="232"/>
      <c r="L238" s="232"/>
      <c r="M238" s="232"/>
      <c r="N238" s="232"/>
      <c r="O238" s="232"/>
      <c r="P238" s="232"/>
      <c r="Q238" s="232"/>
      <c r="R238" s="232"/>
      <c r="S238" s="232"/>
      <c r="T238" s="232"/>
      <c r="U238" s="232"/>
      <c r="V238" s="232"/>
      <c r="W238" s="232"/>
      <c r="X238" s="232"/>
      <c r="Y238" s="232"/>
      <c r="Z238" s="232"/>
      <c r="AA238" s="232"/>
      <c r="AB238" s="232"/>
      <c r="AC238" s="232"/>
      <c r="AD238" s="233"/>
    </row>
    <row r="239" spans="1:30" ht="101.25" thickBot="1">
      <c r="A239" s="105">
        <v>64</v>
      </c>
      <c r="B239" s="112" t="s">
        <v>197</v>
      </c>
      <c r="C239" s="105"/>
      <c r="D239" s="115"/>
      <c r="E239" s="115"/>
      <c r="F239" s="115"/>
      <c r="G239" s="115">
        <v>15</v>
      </c>
      <c r="H239" s="109"/>
      <c r="I239" s="109"/>
      <c r="J239" s="109"/>
      <c r="K239" s="109"/>
      <c r="L239" s="109"/>
      <c r="M239" s="109"/>
      <c r="N239" s="110"/>
      <c r="O239" s="105">
        <v>2</v>
      </c>
      <c r="P239" s="105">
        <v>1.5</v>
      </c>
      <c r="Q239" s="105"/>
      <c r="R239" s="110"/>
      <c r="S239" s="105">
        <v>135</v>
      </c>
      <c r="T239" s="110"/>
      <c r="U239" s="105"/>
      <c r="V239" s="105"/>
      <c r="W239" s="110"/>
      <c r="X239" s="105"/>
      <c r="Y239" s="105"/>
      <c r="Z239" s="105"/>
      <c r="AA239" s="110"/>
      <c r="AB239" s="105"/>
      <c r="AC239" s="110"/>
      <c r="AD239" s="105"/>
    </row>
    <row r="240" spans="1:30" ht="51" thickBot="1">
      <c r="A240" s="107">
        <v>16</v>
      </c>
      <c r="B240" s="108" t="s">
        <v>17</v>
      </c>
      <c r="C240" s="105"/>
      <c r="D240" s="115"/>
      <c r="E240" s="115"/>
      <c r="F240" s="115"/>
      <c r="G240" s="115"/>
      <c r="H240" s="109"/>
      <c r="I240" s="109"/>
      <c r="J240" s="109"/>
      <c r="K240" s="109"/>
      <c r="L240" s="109"/>
      <c r="M240" s="109"/>
      <c r="N240" s="110"/>
      <c r="O240" s="105">
        <v>9</v>
      </c>
      <c r="P240" s="110"/>
      <c r="Q240" s="105"/>
      <c r="R240" s="110"/>
      <c r="S240" s="105">
        <v>85</v>
      </c>
      <c r="T240" s="110"/>
      <c r="U240" s="105"/>
      <c r="V240" s="107"/>
      <c r="W240" s="110"/>
      <c r="X240" s="105"/>
      <c r="Y240" s="105"/>
      <c r="Z240" s="110"/>
      <c r="AA240" s="107"/>
      <c r="AB240" s="107">
        <v>1</v>
      </c>
      <c r="AC240" s="110"/>
      <c r="AD240" s="105"/>
    </row>
    <row r="241" spans="1:31" ht="101.25" thickBot="1">
      <c r="A241" s="107">
        <v>3</v>
      </c>
      <c r="B241" s="108" t="s">
        <v>42</v>
      </c>
      <c r="C241" s="109">
        <v>35</v>
      </c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7"/>
      <c r="O241" s="110"/>
      <c r="P241" s="105">
        <v>5</v>
      </c>
      <c r="Q241" s="110"/>
      <c r="R241" s="107"/>
      <c r="S241" s="110"/>
      <c r="T241" s="111"/>
      <c r="U241" s="105"/>
      <c r="V241" s="110"/>
      <c r="W241" s="107"/>
      <c r="X241" s="110"/>
      <c r="Y241" s="107">
        <v>7.5</v>
      </c>
      <c r="Z241" s="110"/>
      <c r="AA241" s="107"/>
      <c r="AB241" s="109"/>
      <c r="AC241" s="107"/>
      <c r="AD241" s="109"/>
      <c r="AE241" s="109"/>
    </row>
    <row r="242" spans="1:30" ht="51" thickBot="1">
      <c r="A242" s="107"/>
      <c r="B242" s="108" t="s">
        <v>7</v>
      </c>
      <c r="C242" s="105">
        <f aca="true" t="shared" si="51" ref="C242:AD242">SUM(C239:C241)</f>
        <v>35</v>
      </c>
      <c r="D242" s="105">
        <f t="shared" si="51"/>
        <v>0</v>
      </c>
      <c r="E242" s="105">
        <f t="shared" si="51"/>
        <v>0</v>
      </c>
      <c r="F242" s="105">
        <f t="shared" si="51"/>
        <v>0</v>
      </c>
      <c r="G242" s="105">
        <f t="shared" si="51"/>
        <v>15</v>
      </c>
      <c r="H242" s="105">
        <f t="shared" si="51"/>
        <v>0</v>
      </c>
      <c r="I242" s="105">
        <f t="shared" si="51"/>
        <v>0</v>
      </c>
      <c r="J242" s="105">
        <f t="shared" si="51"/>
        <v>0</v>
      </c>
      <c r="K242" s="105">
        <f t="shared" si="51"/>
        <v>0</v>
      </c>
      <c r="L242" s="105">
        <f t="shared" si="51"/>
        <v>0</v>
      </c>
      <c r="M242" s="105">
        <f t="shared" si="51"/>
        <v>0</v>
      </c>
      <c r="N242" s="105">
        <f t="shared" si="51"/>
        <v>0</v>
      </c>
      <c r="O242" s="105">
        <f t="shared" si="51"/>
        <v>11</v>
      </c>
      <c r="P242" s="105">
        <f t="shared" si="51"/>
        <v>6.5</v>
      </c>
      <c r="Q242" s="105">
        <f t="shared" si="51"/>
        <v>0</v>
      </c>
      <c r="R242" s="105">
        <f t="shared" si="51"/>
        <v>0</v>
      </c>
      <c r="S242" s="105">
        <f t="shared" si="51"/>
        <v>220</v>
      </c>
      <c r="T242" s="105">
        <f t="shared" si="51"/>
        <v>0</v>
      </c>
      <c r="U242" s="105">
        <f t="shared" si="51"/>
        <v>0</v>
      </c>
      <c r="V242" s="105">
        <f t="shared" si="51"/>
        <v>0</v>
      </c>
      <c r="W242" s="105">
        <f t="shared" si="51"/>
        <v>0</v>
      </c>
      <c r="X242" s="105">
        <f t="shared" si="51"/>
        <v>0</v>
      </c>
      <c r="Y242" s="105">
        <f t="shared" si="51"/>
        <v>7.5</v>
      </c>
      <c r="Z242" s="105">
        <f t="shared" si="51"/>
        <v>0</v>
      </c>
      <c r="AA242" s="105">
        <f t="shared" si="51"/>
        <v>0</v>
      </c>
      <c r="AB242" s="105">
        <f t="shared" si="51"/>
        <v>1</v>
      </c>
      <c r="AC242" s="105">
        <f t="shared" si="51"/>
        <v>0</v>
      </c>
      <c r="AD242" s="105">
        <f t="shared" si="51"/>
        <v>0</v>
      </c>
    </row>
    <row r="243" spans="1:30" ht="51" thickBot="1">
      <c r="A243" s="227" t="s">
        <v>59</v>
      </c>
      <c r="B243" s="228"/>
      <c r="C243" s="228"/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228"/>
      <c r="Q243" s="228"/>
      <c r="R243" s="228"/>
      <c r="S243" s="228"/>
      <c r="T243" s="228"/>
      <c r="U243" s="228"/>
      <c r="V243" s="228"/>
      <c r="W243" s="228"/>
      <c r="X243" s="228"/>
      <c r="Y243" s="228"/>
      <c r="Z243" s="228"/>
      <c r="AA243" s="228"/>
      <c r="AB243" s="228"/>
      <c r="AC243" s="228"/>
      <c r="AD243" s="229"/>
    </row>
    <row r="244" spans="1:30" ht="51" thickBot="1">
      <c r="A244" s="107" t="s">
        <v>37</v>
      </c>
      <c r="B244" s="112" t="s">
        <v>129</v>
      </c>
      <c r="C244" s="105"/>
      <c r="D244" s="109"/>
      <c r="E244" s="109"/>
      <c r="F244" s="109"/>
      <c r="G244" s="109"/>
      <c r="H244" s="109"/>
      <c r="I244" s="109"/>
      <c r="J244" s="109"/>
      <c r="K244" s="109">
        <v>100</v>
      </c>
      <c r="L244" s="109"/>
      <c r="M244" s="109"/>
      <c r="N244" s="110"/>
      <c r="O244" s="105"/>
      <c r="P244" s="110"/>
      <c r="Q244" s="105"/>
      <c r="R244" s="110"/>
      <c r="S244" s="105"/>
      <c r="T244" s="110"/>
      <c r="U244" s="105"/>
      <c r="V244" s="110"/>
      <c r="W244" s="105"/>
      <c r="X244" s="105"/>
      <c r="Y244" s="110"/>
      <c r="Z244" s="105"/>
      <c r="AA244" s="110"/>
      <c r="AB244" s="105"/>
      <c r="AC244" s="105"/>
      <c r="AD244" s="109"/>
    </row>
    <row r="245" spans="1:30" ht="51" thickBot="1">
      <c r="A245" s="107"/>
      <c r="B245" s="108" t="s">
        <v>31</v>
      </c>
      <c r="C245" s="109">
        <f>SUM(C244)</f>
        <v>0</v>
      </c>
      <c r="D245" s="109">
        <f>SUM(D244)</f>
        <v>0</v>
      </c>
      <c r="E245" s="109">
        <f aca="true" t="shared" si="52" ref="E245:AC245">SUM(E244)</f>
        <v>0</v>
      </c>
      <c r="F245" s="109">
        <f t="shared" si="52"/>
        <v>0</v>
      </c>
      <c r="G245" s="109">
        <f t="shared" si="52"/>
        <v>0</v>
      </c>
      <c r="H245" s="109">
        <f t="shared" si="52"/>
        <v>0</v>
      </c>
      <c r="I245" s="109">
        <f t="shared" si="52"/>
        <v>0</v>
      </c>
      <c r="J245" s="109">
        <f t="shared" si="52"/>
        <v>0</v>
      </c>
      <c r="K245" s="109">
        <f t="shared" si="52"/>
        <v>100</v>
      </c>
      <c r="L245" s="109">
        <f t="shared" si="52"/>
        <v>0</v>
      </c>
      <c r="M245" s="109">
        <f t="shared" si="52"/>
        <v>0</v>
      </c>
      <c r="N245" s="109">
        <f t="shared" si="52"/>
        <v>0</v>
      </c>
      <c r="O245" s="109">
        <f t="shared" si="52"/>
        <v>0</v>
      </c>
      <c r="P245" s="109">
        <f t="shared" si="52"/>
        <v>0</v>
      </c>
      <c r="Q245" s="109">
        <f t="shared" si="52"/>
        <v>0</v>
      </c>
      <c r="R245" s="109">
        <f t="shared" si="52"/>
        <v>0</v>
      </c>
      <c r="S245" s="109">
        <f t="shared" si="52"/>
        <v>0</v>
      </c>
      <c r="T245" s="109">
        <f t="shared" si="52"/>
        <v>0</v>
      </c>
      <c r="U245" s="109">
        <f t="shared" si="52"/>
        <v>0</v>
      </c>
      <c r="V245" s="109">
        <f t="shared" si="52"/>
        <v>0</v>
      </c>
      <c r="W245" s="109">
        <f t="shared" si="52"/>
        <v>0</v>
      </c>
      <c r="X245" s="109">
        <f t="shared" si="52"/>
        <v>0</v>
      </c>
      <c r="Y245" s="109">
        <f t="shared" si="52"/>
        <v>0</v>
      </c>
      <c r="Z245" s="109">
        <f t="shared" si="52"/>
        <v>0</v>
      </c>
      <c r="AA245" s="109">
        <f t="shared" si="52"/>
        <v>0</v>
      </c>
      <c r="AB245" s="109">
        <f t="shared" si="52"/>
        <v>0</v>
      </c>
      <c r="AC245" s="109">
        <f t="shared" si="52"/>
        <v>0</v>
      </c>
      <c r="AD245" s="109">
        <f>SUM(AD244)</f>
        <v>0</v>
      </c>
    </row>
    <row r="246" spans="1:30" ht="51" thickBot="1">
      <c r="A246" s="231" t="s">
        <v>9</v>
      </c>
      <c r="B246" s="232"/>
      <c r="C246" s="232"/>
      <c r="D246" s="232"/>
      <c r="E246" s="232"/>
      <c r="F246" s="232"/>
      <c r="G246" s="232"/>
      <c r="H246" s="232"/>
      <c r="I246" s="232"/>
      <c r="J246" s="232"/>
      <c r="K246" s="232"/>
      <c r="L246" s="232"/>
      <c r="M246" s="232"/>
      <c r="N246" s="232"/>
      <c r="O246" s="232"/>
      <c r="P246" s="232"/>
      <c r="Q246" s="232"/>
      <c r="R246" s="232"/>
      <c r="S246" s="232"/>
      <c r="T246" s="232"/>
      <c r="U246" s="232"/>
      <c r="V246" s="232"/>
      <c r="W246" s="232"/>
      <c r="X246" s="232"/>
      <c r="Y246" s="232"/>
      <c r="Z246" s="232"/>
      <c r="AA246" s="232"/>
      <c r="AB246" s="232"/>
      <c r="AC246" s="232"/>
      <c r="AD246" s="233"/>
    </row>
    <row r="247" spans="1:30" ht="51" thickBot="1">
      <c r="A247" s="107">
        <v>65</v>
      </c>
      <c r="B247" s="122" t="s">
        <v>240</v>
      </c>
      <c r="C247" s="105"/>
      <c r="D247" s="109"/>
      <c r="E247" s="109"/>
      <c r="F247" s="109"/>
      <c r="G247" s="109"/>
      <c r="H247" s="109"/>
      <c r="I247" s="109">
        <v>21</v>
      </c>
      <c r="J247" s="109">
        <v>22</v>
      </c>
      <c r="K247" s="109"/>
      <c r="L247" s="109"/>
      <c r="M247" s="109"/>
      <c r="N247" s="110"/>
      <c r="O247" s="107"/>
      <c r="P247" s="110"/>
      <c r="Q247" s="107">
        <v>3</v>
      </c>
      <c r="R247" s="110"/>
      <c r="S247" s="107"/>
      <c r="T247" s="110"/>
      <c r="U247" s="107"/>
      <c r="V247" s="110"/>
      <c r="W247" s="105"/>
      <c r="X247" s="107"/>
      <c r="Y247" s="110"/>
      <c r="Z247" s="107"/>
      <c r="AA247" s="105"/>
      <c r="AB247" s="110"/>
      <c r="AC247" s="107"/>
      <c r="AD247" s="100"/>
    </row>
    <row r="248" spans="1:30" ht="101.25" thickBot="1">
      <c r="A248" s="107">
        <v>29</v>
      </c>
      <c r="B248" s="117" t="s">
        <v>309</v>
      </c>
      <c r="C248" s="105"/>
      <c r="D248" s="109"/>
      <c r="E248" s="109"/>
      <c r="F248" s="109"/>
      <c r="G248" s="109"/>
      <c r="H248" s="109"/>
      <c r="I248" s="109">
        <v>20</v>
      </c>
      <c r="J248" s="109">
        <v>43.8</v>
      </c>
      <c r="K248" s="109"/>
      <c r="L248" s="109"/>
      <c r="M248" s="109"/>
      <c r="N248" s="110"/>
      <c r="O248" s="107">
        <v>0.6</v>
      </c>
      <c r="P248" s="110">
        <v>1</v>
      </c>
      <c r="Q248" s="107"/>
      <c r="R248" s="110"/>
      <c r="S248" s="107"/>
      <c r="T248" s="110"/>
      <c r="U248" s="107">
        <v>8</v>
      </c>
      <c r="V248" s="110"/>
      <c r="W248" s="107"/>
      <c r="X248" s="105">
        <v>4</v>
      </c>
      <c r="Y248" s="110"/>
      <c r="Z248" s="107"/>
      <c r="AA248" s="107"/>
      <c r="AB248" s="110"/>
      <c r="AC248" s="107"/>
      <c r="AD248" s="109"/>
    </row>
    <row r="249" spans="1:30" ht="51" thickBot="1">
      <c r="A249" s="107">
        <v>66</v>
      </c>
      <c r="B249" s="108" t="s">
        <v>251</v>
      </c>
      <c r="C249" s="105"/>
      <c r="D249" s="109"/>
      <c r="E249" s="109">
        <v>13</v>
      </c>
      <c r="F249" s="109"/>
      <c r="G249" s="109">
        <v>5</v>
      </c>
      <c r="H249" s="109"/>
      <c r="I249" s="109"/>
      <c r="J249" s="109">
        <v>53</v>
      </c>
      <c r="K249" s="109"/>
      <c r="L249" s="109"/>
      <c r="M249" s="109"/>
      <c r="N249" s="110"/>
      <c r="O249" s="107"/>
      <c r="P249" s="110"/>
      <c r="Q249" s="107">
        <v>4.6</v>
      </c>
      <c r="R249" s="110">
        <v>7</v>
      </c>
      <c r="S249" s="107"/>
      <c r="T249" s="110"/>
      <c r="U249" s="107">
        <v>40</v>
      </c>
      <c r="V249" s="110"/>
      <c r="W249" s="107"/>
      <c r="X249" s="105"/>
      <c r="Y249" s="110"/>
      <c r="Z249" s="107"/>
      <c r="AA249" s="107"/>
      <c r="AB249" s="110"/>
      <c r="AC249" s="107"/>
      <c r="AD249" s="109"/>
    </row>
    <row r="250" spans="1:30" ht="101.25" thickBot="1">
      <c r="A250" s="107">
        <v>30</v>
      </c>
      <c r="B250" s="108" t="s">
        <v>277</v>
      </c>
      <c r="C250" s="105"/>
      <c r="D250" s="109"/>
      <c r="E250" s="109">
        <v>1.3</v>
      </c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>
        <v>1.3</v>
      </c>
      <c r="Q250" s="109"/>
      <c r="R250" s="109"/>
      <c r="S250" s="109"/>
      <c r="T250" s="109"/>
      <c r="U250" s="109"/>
      <c r="V250" s="109"/>
      <c r="W250" s="109"/>
      <c r="X250" s="109">
        <v>25</v>
      </c>
      <c r="Y250" s="109"/>
      <c r="Z250" s="109"/>
      <c r="AA250" s="109"/>
      <c r="AB250" s="109"/>
      <c r="AC250" s="109"/>
      <c r="AD250" s="109"/>
    </row>
    <row r="251" spans="1:30" ht="151.5" thickBot="1">
      <c r="A251" s="107">
        <v>67</v>
      </c>
      <c r="B251" s="108" t="s">
        <v>205</v>
      </c>
      <c r="C251" s="107"/>
      <c r="D251" s="109"/>
      <c r="E251" s="109"/>
      <c r="F251" s="109"/>
      <c r="G251" s="109"/>
      <c r="H251" s="109"/>
      <c r="I251" s="109"/>
      <c r="J251" s="109">
        <v>50</v>
      </c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</row>
    <row r="252" spans="1:30" ht="101.25" thickBot="1">
      <c r="A252" s="105">
        <v>22</v>
      </c>
      <c r="B252" s="108" t="s">
        <v>269</v>
      </c>
      <c r="C252" s="105"/>
      <c r="D252" s="109"/>
      <c r="E252" s="109"/>
      <c r="F252" s="109">
        <v>7</v>
      </c>
      <c r="G252" s="109"/>
      <c r="H252" s="109"/>
      <c r="I252" s="109"/>
      <c r="J252" s="109"/>
      <c r="K252" s="109"/>
      <c r="L252" s="109"/>
      <c r="M252" s="109"/>
      <c r="N252" s="110"/>
      <c r="O252" s="107">
        <v>7</v>
      </c>
      <c r="P252" s="110"/>
      <c r="Q252" s="107"/>
      <c r="R252" s="110"/>
      <c r="S252" s="107"/>
      <c r="T252" s="107"/>
      <c r="U252" s="107"/>
      <c r="V252" s="110"/>
      <c r="W252" s="107"/>
      <c r="X252" s="107"/>
      <c r="Y252" s="110"/>
      <c r="Z252" s="107"/>
      <c r="AA252" s="110"/>
      <c r="AB252" s="107"/>
      <c r="AC252" s="107"/>
      <c r="AD252" s="109"/>
    </row>
    <row r="253" spans="1:30" ht="101.25" thickBot="1">
      <c r="A253" s="107" t="s">
        <v>37</v>
      </c>
      <c r="B253" s="108" t="s">
        <v>75</v>
      </c>
      <c r="C253" s="105"/>
      <c r="D253" s="109">
        <v>40</v>
      </c>
      <c r="E253" s="109"/>
      <c r="F253" s="109"/>
      <c r="G253" s="109"/>
      <c r="H253" s="109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  <c r="AA253" s="115"/>
      <c r="AB253" s="115"/>
      <c r="AC253" s="115"/>
      <c r="AD253" s="115"/>
    </row>
    <row r="254" spans="1:30" ht="51" thickBot="1">
      <c r="A254" s="105"/>
      <c r="B254" s="112" t="s">
        <v>31</v>
      </c>
      <c r="C254" s="105">
        <f aca="true" t="shared" si="53" ref="C254:AD254">SUM(C247:C253)</f>
        <v>0</v>
      </c>
      <c r="D254" s="105">
        <f t="shared" si="53"/>
        <v>40</v>
      </c>
      <c r="E254" s="105">
        <f t="shared" si="53"/>
        <v>14.3</v>
      </c>
      <c r="F254" s="105">
        <f t="shared" si="53"/>
        <v>7</v>
      </c>
      <c r="G254" s="105">
        <f t="shared" si="53"/>
        <v>5</v>
      </c>
      <c r="H254" s="105">
        <f t="shared" si="53"/>
        <v>0</v>
      </c>
      <c r="I254" s="105">
        <f t="shared" si="53"/>
        <v>41</v>
      </c>
      <c r="J254" s="105">
        <f t="shared" si="53"/>
        <v>168.8</v>
      </c>
      <c r="K254" s="105">
        <f t="shared" si="53"/>
        <v>0</v>
      </c>
      <c r="L254" s="105">
        <f t="shared" si="53"/>
        <v>0</v>
      </c>
      <c r="M254" s="105">
        <f t="shared" si="53"/>
        <v>0</v>
      </c>
      <c r="N254" s="105">
        <f t="shared" si="53"/>
        <v>0</v>
      </c>
      <c r="O254" s="105">
        <f t="shared" si="53"/>
        <v>7.6</v>
      </c>
      <c r="P254" s="105">
        <f t="shared" si="53"/>
        <v>2.3</v>
      </c>
      <c r="Q254" s="105">
        <f t="shared" si="53"/>
        <v>7.6</v>
      </c>
      <c r="R254" s="105">
        <f t="shared" si="53"/>
        <v>7</v>
      </c>
      <c r="S254" s="105">
        <f t="shared" si="53"/>
        <v>0</v>
      </c>
      <c r="T254" s="105">
        <f t="shared" si="53"/>
        <v>0</v>
      </c>
      <c r="U254" s="105">
        <f t="shared" si="53"/>
        <v>48</v>
      </c>
      <c r="V254" s="105">
        <f t="shared" si="53"/>
        <v>0</v>
      </c>
      <c r="W254" s="105">
        <f t="shared" si="53"/>
        <v>0</v>
      </c>
      <c r="X254" s="105">
        <f t="shared" si="53"/>
        <v>29</v>
      </c>
      <c r="Y254" s="105">
        <f t="shared" si="53"/>
        <v>0</v>
      </c>
      <c r="Z254" s="105">
        <f t="shared" si="53"/>
        <v>0</v>
      </c>
      <c r="AA254" s="105">
        <f t="shared" si="53"/>
        <v>0</v>
      </c>
      <c r="AB254" s="105">
        <f t="shared" si="53"/>
        <v>0</v>
      </c>
      <c r="AC254" s="105">
        <f t="shared" si="53"/>
        <v>0</v>
      </c>
      <c r="AD254" s="105">
        <f t="shared" si="53"/>
        <v>0</v>
      </c>
    </row>
    <row r="255" spans="1:30" ht="51" thickBot="1">
      <c r="A255" s="231" t="s">
        <v>30</v>
      </c>
      <c r="B255" s="232"/>
      <c r="C255" s="232"/>
      <c r="D255" s="232"/>
      <c r="E255" s="232"/>
      <c r="F255" s="232"/>
      <c r="G255" s="232"/>
      <c r="H255" s="232"/>
      <c r="I255" s="232"/>
      <c r="J255" s="232"/>
      <c r="K255" s="232"/>
      <c r="L255" s="232"/>
      <c r="M255" s="232"/>
      <c r="N255" s="232"/>
      <c r="O255" s="232"/>
      <c r="P255" s="232"/>
      <c r="Q255" s="232"/>
      <c r="R255" s="232"/>
      <c r="S255" s="232"/>
      <c r="T255" s="232"/>
      <c r="U255" s="232"/>
      <c r="V255" s="232"/>
      <c r="W255" s="232"/>
      <c r="X255" s="232"/>
      <c r="Y255" s="232"/>
      <c r="Z255" s="232"/>
      <c r="AA255" s="232"/>
      <c r="AB255" s="232"/>
      <c r="AC255" s="232"/>
      <c r="AD255" s="233"/>
    </row>
    <row r="256" spans="1:30" ht="101.25" thickBot="1">
      <c r="A256" s="107">
        <v>8.9</v>
      </c>
      <c r="B256" s="117" t="s">
        <v>237</v>
      </c>
      <c r="C256" s="107"/>
      <c r="D256" s="109"/>
      <c r="E256" s="107"/>
      <c r="F256" s="107"/>
      <c r="G256" s="107"/>
      <c r="H256" s="109"/>
      <c r="I256" s="109"/>
      <c r="J256" s="109"/>
      <c r="K256" s="109"/>
      <c r="L256" s="109"/>
      <c r="M256" s="109"/>
      <c r="N256" s="110"/>
      <c r="O256" s="105"/>
      <c r="P256" s="110"/>
      <c r="Q256" s="105"/>
      <c r="R256" s="110"/>
      <c r="S256" s="105">
        <v>185</v>
      </c>
      <c r="T256" s="110"/>
      <c r="U256" s="105"/>
      <c r="V256" s="110"/>
      <c r="W256" s="105"/>
      <c r="X256" s="105"/>
      <c r="Y256" s="110"/>
      <c r="Z256" s="105"/>
      <c r="AA256" s="105"/>
      <c r="AB256" s="110"/>
      <c r="AC256" s="105"/>
      <c r="AD256" s="109"/>
    </row>
    <row r="257" spans="1:30" ht="51" thickBot="1">
      <c r="A257" s="107">
        <v>68</v>
      </c>
      <c r="B257" s="108" t="s">
        <v>221</v>
      </c>
      <c r="C257" s="105">
        <v>20</v>
      </c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>
        <v>2</v>
      </c>
      <c r="Q257" s="109"/>
      <c r="R257" s="109"/>
      <c r="S257" s="109">
        <v>5</v>
      </c>
      <c r="T257" s="109"/>
      <c r="U257" s="109"/>
      <c r="V257" s="109"/>
      <c r="W257" s="109"/>
      <c r="X257" s="109"/>
      <c r="Y257" s="109">
        <v>16</v>
      </c>
      <c r="Z257" s="109"/>
      <c r="AA257" s="109"/>
      <c r="AB257" s="109"/>
      <c r="AC257" s="109"/>
      <c r="AD257" s="109"/>
    </row>
    <row r="258" spans="1:30" ht="51" thickBot="1">
      <c r="A258" s="107"/>
      <c r="B258" s="108" t="s">
        <v>7</v>
      </c>
      <c r="C258" s="105">
        <f>SUM(C256:C257)</f>
        <v>20</v>
      </c>
      <c r="D258" s="105">
        <f aca="true" t="shared" si="54" ref="D258:AD258">SUM(D256:D257)</f>
        <v>0</v>
      </c>
      <c r="E258" s="105">
        <f t="shared" si="54"/>
        <v>0</v>
      </c>
      <c r="F258" s="105">
        <f t="shared" si="54"/>
        <v>0</v>
      </c>
      <c r="G258" s="105">
        <f t="shared" si="54"/>
        <v>0</v>
      </c>
      <c r="H258" s="105">
        <f t="shared" si="54"/>
        <v>0</v>
      </c>
      <c r="I258" s="105">
        <f t="shared" si="54"/>
        <v>0</v>
      </c>
      <c r="J258" s="105">
        <f t="shared" si="54"/>
        <v>0</v>
      </c>
      <c r="K258" s="105">
        <f t="shared" si="54"/>
        <v>0</v>
      </c>
      <c r="L258" s="105">
        <f t="shared" si="54"/>
        <v>0</v>
      </c>
      <c r="M258" s="105">
        <f t="shared" si="54"/>
        <v>0</v>
      </c>
      <c r="N258" s="105">
        <f t="shared" si="54"/>
        <v>0</v>
      </c>
      <c r="O258" s="105">
        <f t="shared" si="54"/>
        <v>0</v>
      </c>
      <c r="P258" s="105">
        <f t="shared" si="54"/>
        <v>2</v>
      </c>
      <c r="Q258" s="105">
        <f t="shared" si="54"/>
        <v>0</v>
      </c>
      <c r="R258" s="105">
        <f t="shared" si="54"/>
        <v>0</v>
      </c>
      <c r="S258" s="105">
        <f t="shared" si="54"/>
        <v>190</v>
      </c>
      <c r="T258" s="105">
        <f t="shared" si="54"/>
        <v>0</v>
      </c>
      <c r="U258" s="105">
        <f t="shared" si="54"/>
        <v>0</v>
      </c>
      <c r="V258" s="105">
        <f t="shared" si="54"/>
        <v>0</v>
      </c>
      <c r="W258" s="105">
        <f t="shared" si="54"/>
        <v>0</v>
      </c>
      <c r="X258" s="105">
        <f t="shared" si="54"/>
        <v>0</v>
      </c>
      <c r="Y258" s="105">
        <f t="shared" si="54"/>
        <v>16</v>
      </c>
      <c r="Z258" s="105">
        <f t="shared" si="54"/>
        <v>0</v>
      </c>
      <c r="AA258" s="105">
        <f t="shared" si="54"/>
        <v>0</v>
      </c>
      <c r="AB258" s="105">
        <f t="shared" si="54"/>
        <v>0</v>
      </c>
      <c r="AC258" s="105">
        <f t="shared" si="54"/>
        <v>0</v>
      </c>
      <c r="AD258" s="105">
        <f t="shared" si="54"/>
        <v>0</v>
      </c>
    </row>
    <row r="259" spans="1:30" ht="51" thickBot="1">
      <c r="A259" s="227" t="s">
        <v>32</v>
      </c>
      <c r="B259" s="228"/>
      <c r="C259" s="228"/>
      <c r="D259" s="228"/>
      <c r="E259" s="228"/>
      <c r="F259" s="228"/>
      <c r="G259" s="228"/>
      <c r="H259" s="228"/>
      <c r="I259" s="228"/>
      <c r="J259" s="228"/>
      <c r="K259" s="228"/>
      <c r="L259" s="228"/>
      <c r="M259" s="228"/>
      <c r="N259" s="228"/>
      <c r="O259" s="228"/>
      <c r="P259" s="228"/>
      <c r="Q259" s="228"/>
      <c r="R259" s="228"/>
      <c r="S259" s="228"/>
      <c r="T259" s="228"/>
      <c r="U259" s="228"/>
      <c r="V259" s="228"/>
      <c r="W259" s="228"/>
      <c r="X259" s="228"/>
      <c r="Y259" s="228"/>
      <c r="Z259" s="228"/>
      <c r="AA259" s="228"/>
      <c r="AB259" s="228"/>
      <c r="AC259" s="229"/>
      <c r="AD259" s="109"/>
    </row>
    <row r="260" spans="1:30" ht="51" thickBot="1">
      <c r="A260" s="107">
        <v>69</v>
      </c>
      <c r="B260" s="108" t="s">
        <v>44</v>
      </c>
      <c r="C260" s="105"/>
      <c r="D260" s="109"/>
      <c r="E260" s="109"/>
      <c r="F260" s="109"/>
      <c r="G260" s="109"/>
      <c r="H260" s="109"/>
      <c r="I260" s="109"/>
      <c r="J260" s="109">
        <v>11</v>
      </c>
      <c r="K260" s="109"/>
      <c r="L260" s="109"/>
      <c r="M260" s="109"/>
      <c r="N260" s="110"/>
      <c r="O260" s="107"/>
      <c r="P260" s="110"/>
      <c r="Q260" s="107">
        <v>5</v>
      </c>
      <c r="R260" s="110"/>
      <c r="S260" s="107"/>
      <c r="T260" s="110"/>
      <c r="U260" s="107"/>
      <c r="V260" s="110"/>
      <c r="W260" s="105">
        <v>60</v>
      </c>
      <c r="X260" s="107"/>
      <c r="Y260" s="110"/>
      <c r="Z260" s="107"/>
      <c r="AA260" s="105"/>
      <c r="AB260" s="110"/>
      <c r="AC260" s="107"/>
      <c r="AD260" s="134"/>
    </row>
    <row r="261" spans="1:30" ht="51" thickBot="1">
      <c r="A261" s="105">
        <v>32</v>
      </c>
      <c r="B261" s="108" t="s">
        <v>41</v>
      </c>
      <c r="C261" s="105"/>
      <c r="D261" s="109"/>
      <c r="E261" s="109"/>
      <c r="F261" s="109"/>
      <c r="G261" s="109"/>
      <c r="H261" s="109"/>
      <c r="I261" s="109">
        <v>102</v>
      </c>
      <c r="J261" s="109"/>
      <c r="K261" s="109"/>
      <c r="L261" s="109"/>
      <c r="M261" s="109"/>
      <c r="N261" s="110"/>
      <c r="O261" s="107"/>
      <c r="P261" s="110">
        <v>3</v>
      </c>
      <c r="Q261" s="107"/>
      <c r="R261" s="110"/>
      <c r="S261" s="107">
        <v>18</v>
      </c>
      <c r="T261" s="111"/>
      <c r="U261" s="107"/>
      <c r="V261" s="110"/>
      <c r="W261" s="107"/>
      <c r="X261" s="107"/>
      <c r="Y261" s="110"/>
      <c r="Z261" s="107"/>
      <c r="AA261" s="110"/>
      <c r="AB261" s="107"/>
      <c r="AC261" s="107"/>
      <c r="AD261" s="109"/>
    </row>
    <row r="262" spans="1:30" ht="51" thickBot="1">
      <c r="A262" s="105">
        <v>25</v>
      </c>
      <c r="B262" s="118" t="s">
        <v>8</v>
      </c>
      <c r="C262" s="105"/>
      <c r="D262" s="115"/>
      <c r="E262" s="115"/>
      <c r="F262" s="115"/>
      <c r="G262" s="115"/>
      <c r="H262" s="109"/>
      <c r="I262" s="109"/>
      <c r="J262" s="109"/>
      <c r="K262" s="109"/>
      <c r="L262" s="109"/>
      <c r="M262" s="109"/>
      <c r="N262" s="110"/>
      <c r="O262" s="105">
        <v>9</v>
      </c>
      <c r="P262" s="110"/>
      <c r="Q262" s="105"/>
      <c r="R262" s="110"/>
      <c r="S262" s="105"/>
      <c r="T262" s="105"/>
      <c r="U262" s="105"/>
      <c r="V262" s="110"/>
      <c r="W262" s="105"/>
      <c r="X262" s="105"/>
      <c r="Y262" s="110"/>
      <c r="Z262" s="105">
        <v>0.5</v>
      </c>
      <c r="AA262" s="105"/>
      <c r="AB262" s="110"/>
      <c r="AC262" s="105"/>
      <c r="AD262" s="109"/>
    </row>
    <row r="263" spans="1:30" ht="101.25" thickBot="1">
      <c r="A263" s="107" t="s">
        <v>37</v>
      </c>
      <c r="B263" s="108" t="s">
        <v>63</v>
      </c>
      <c r="C263" s="109">
        <v>30</v>
      </c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</row>
    <row r="264" spans="1:30" ht="101.25" thickBot="1">
      <c r="A264" s="107">
        <v>14</v>
      </c>
      <c r="B264" s="108" t="s">
        <v>203</v>
      </c>
      <c r="C264" s="105"/>
      <c r="D264" s="109"/>
      <c r="E264" s="109"/>
      <c r="F264" s="109"/>
      <c r="G264" s="109"/>
      <c r="H264" s="109"/>
      <c r="I264" s="109"/>
      <c r="J264" s="109"/>
      <c r="K264" s="109"/>
      <c r="L264" s="109">
        <v>70</v>
      </c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15"/>
    </row>
    <row r="265" spans="1:30" ht="51" thickBot="1">
      <c r="A265" s="97"/>
      <c r="B265" s="108" t="s">
        <v>7</v>
      </c>
      <c r="C265" s="105">
        <f>SUM(C260:C264)</f>
        <v>30</v>
      </c>
      <c r="D265" s="105">
        <f aca="true" t="shared" si="55" ref="D265:AD265">SUM(D260:D264)</f>
        <v>0</v>
      </c>
      <c r="E265" s="105">
        <f t="shared" si="55"/>
        <v>0</v>
      </c>
      <c r="F265" s="105">
        <f t="shared" si="55"/>
        <v>0</v>
      </c>
      <c r="G265" s="105">
        <f t="shared" si="55"/>
        <v>0</v>
      </c>
      <c r="H265" s="105">
        <f t="shared" si="55"/>
        <v>0</v>
      </c>
      <c r="I265" s="105">
        <f t="shared" si="55"/>
        <v>102</v>
      </c>
      <c r="J265" s="105">
        <f t="shared" si="55"/>
        <v>11</v>
      </c>
      <c r="K265" s="105">
        <f t="shared" si="55"/>
        <v>0</v>
      </c>
      <c r="L265" s="105">
        <f t="shared" si="55"/>
        <v>70</v>
      </c>
      <c r="M265" s="105">
        <f t="shared" si="55"/>
        <v>0</v>
      </c>
      <c r="N265" s="105">
        <f t="shared" si="55"/>
        <v>0</v>
      </c>
      <c r="O265" s="105">
        <f t="shared" si="55"/>
        <v>9</v>
      </c>
      <c r="P265" s="105">
        <f t="shared" si="55"/>
        <v>3</v>
      </c>
      <c r="Q265" s="105">
        <f t="shared" si="55"/>
        <v>5</v>
      </c>
      <c r="R265" s="105">
        <f t="shared" si="55"/>
        <v>0</v>
      </c>
      <c r="S265" s="105">
        <f t="shared" si="55"/>
        <v>18</v>
      </c>
      <c r="T265" s="105">
        <f t="shared" si="55"/>
        <v>0</v>
      </c>
      <c r="U265" s="105">
        <f t="shared" si="55"/>
        <v>0</v>
      </c>
      <c r="V265" s="105">
        <f t="shared" si="55"/>
        <v>0</v>
      </c>
      <c r="W265" s="105">
        <f t="shared" si="55"/>
        <v>60</v>
      </c>
      <c r="X265" s="105">
        <f t="shared" si="55"/>
        <v>0</v>
      </c>
      <c r="Y265" s="105">
        <f t="shared" si="55"/>
        <v>0</v>
      </c>
      <c r="Z265" s="105">
        <f t="shared" si="55"/>
        <v>0.5</v>
      </c>
      <c r="AA265" s="105">
        <f t="shared" si="55"/>
        <v>0</v>
      </c>
      <c r="AB265" s="105">
        <f t="shared" si="55"/>
        <v>0</v>
      </c>
      <c r="AC265" s="105">
        <f t="shared" si="55"/>
        <v>0</v>
      </c>
      <c r="AD265" s="105">
        <f t="shared" si="55"/>
        <v>0</v>
      </c>
    </row>
    <row r="266" spans="1:30" ht="101.25" thickBot="1">
      <c r="A266" s="91"/>
      <c r="B266" s="108" t="s">
        <v>76</v>
      </c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>
        <v>4</v>
      </c>
      <c r="AD266" s="105"/>
    </row>
    <row r="267" spans="1:30" ht="51" thickBot="1">
      <c r="A267" s="107"/>
      <c r="B267" s="121" t="s">
        <v>11</v>
      </c>
      <c r="C267" s="105">
        <f aca="true" t="shared" si="56" ref="C267:K267">SUM(C242+C254+C258+C265+C245)</f>
        <v>85</v>
      </c>
      <c r="D267" s="105">
        <f t="shared" si="56"/>
        <v>40</v>
      </c>
      <c r="E267" s="105">
        <f t="shared" si="56"/>
        <v>14.3</v>
      </c>
      <c r="F267" s="105">
        <f t="shared" si="56"/>
        <v>7</v>
      </c>
      <c r="G267" s="105">
        <f t="shared" si="56"/>
        <v>20</v>
      </c>
      <c r="H267" s="105">
        <f t="shared" si="56"/>
        <v>0</v>
      </c>
      <c r="I267" s="105">
        <f t="shared" si="56"/>
        <v>143</v>
      </c>
      <c r="J267" s="105">
        <f t="shared" si="56"/>
        <v>179.8</v>
      </c>
      <c r="K267" s="105">
        <f t="shared" si="56"/>
        <v>100</v>
      </c>
      <c r="L267" s="105">
        <f aca="true" t="shared" si="57" ref="L267:AB267">SUM(L242+L254+L258+L265)</f>
        <v>70</v>
      </c>
      <c r="M267" s="105">
        <f t="shared" si="57"/>
        <v>0</v>
      </c>
      <c r="N267" s="105">
        <f t="shared" si="57"/>
        <v>0</v>
      </c>
      <c r="O267" s="105">
        <f t="shared" si="57"/>
        <v>27.6</v>
      </c>
      <c r="P267" s="105">
        <f t="shared" si="57"/>
        <v>13.8</v>
      </c>
      <c r="Q267" s="105">
        <f t="shared" si="57"/>
        <v>12.6</v>
      </c>
      <c r="R267" s="105">
        <f t="shared" si="57"/>
        <v>7</v>
      </c>
      <c r="S267" s="105">
        <f t="shared" si="57"/>
        <v>428</v>
      </c>
      <c r="T267" s="105">
        <f t="shared" si="57"/>
        <v>0</v>
      </c>
      <c r="U267" s="105">
        <f t="shared" si="57"/>
        <v>48</v>
      </c>
      <c r="V267" s="105">
        <f t="shared" si="57"/>
        <v>0</v>
      </c>
      <c r="W267" s="105">
        <f t="shared" si="57"/>
        <v>60</v>
      </c>
      <c r="X267" s="105">
        <f t="shared" si="57"/>
        <v>29</v>
      </c>
      <c r="Y267" s="105">
        <f t="shared" si="57"/>
        <v>23.5</v>
      </c>
      <c r="Z267" s="105">
        <f t="shared" si="57"/>
        <v>0.5</v>
      </c>
      <c r="AA267" s="105">
        <f t="shared" si="57"/>
        <v>0</v>
      </c>
      <c r="AB267" s="105">
        <f t="shared" si="57"/>
        <v>1</v>
      </c>
      <c r="AC267" s="105">
        <v>4</v>
      </c>
      <c r="AD267" s="105">
        <f>SUM(AD242+AD254+AD258+AD265)</f>
        <v>0</v>
      </c>
    </row>
    <row r="268" spans="1:30" ht="51" thickBot="1">
      <c r="A268" s="231" t="s">
        <v>81</v>
      </c>
      <c r="B268" s="232"/>
      <c r="C268" s="232"/>
      <c r="D268" s="232"/>
      <c r="E268" s="232"/>
      <c r="F268" s="232"/>
      <c r="G268" s="232"/>
      <c r="H268" s="232"/>
      <c r="I268" s="232"/>
      <c r="J268" s="232"/>
      <c r="K268" s="232"/>
      <c r="L268" s="232"/>
      <c r="M268" s="232"/>
      <c r="N268" s="232"/>
      <c r="O268" s="232"/>
      <c r="P268" s="232"/>
      <c r="Q268" s="232"/>
      <c r="R268" s="232"/>
      <c r="S268" s="232"/>
      <c r="T268" s="232"/>
      <c r="U268" s="232"/>
      <c r="V268" s="232"/>
      <c r="W268" s="232"/>
      <c r="X268" s="232"/>
      <c r="Y268" s="232"/>
      <c r="Z268" s="232"/>
      <c r="AA268" s="232"/>
      <c r="AB268" s="232"/>
      <c r="AC268" s="232"/>
      <c r="AD268" s="233"/>
    </row>
    <row r="269" spans="1:30" ht="51" thickBot="1">
      <c r="A269" s="231" t="s">
        <v>22</v>
      </c>
      <c r="B269" s="232"/>
      <c r="C269" s="232"/>
      <c r="D269" s="232"/>
      <c r="E269" s="232"/>
      <c r="F269" s="232"/>
      <c r="G269" s="232"/>
      <c r="H269" s="232"/>
      <c r="I269" s="232"/>
      <c r="J269" s="232"/>
      <c r="K269" s="232"/>
      <c r="L269" s="232"/>
      <c r="M269" s="232"/>
      <c r="N269" s="232"/>
      <c r="O269" s="232"/>
      <c r="P269" s="232"/>
      <c r="Q269" s="232"/>
      <c r="R269" s="232"/>
      <c r="S269" s="232"/>
      <c r="T269" s="232"/>
      <c r="U269" s="232"/>
      <c r="V269" s="232"/>
      <c r="W269" s="232"/>
      <c r="X269" s="232"/>
      <c r="Y269" s="232"/>
      <c r="Z269" s="232"/>
      <c r="AA269" s="232"/>
      <c r="AB269" s="232"/>
      <c r="AC269" s="232"/>
      <c r="AD269" s="233"/>
    </row>
    <row r="270" spans="1:30" ht="50.25" customHeight="1">
      <c r="A270" s="236" t="s">
        <v>130</v>
      </c>
      <c r="B270" s="234" t="s">
        <v>24</v>
      </c>
      <c r="C270" s="221" t="s">
        <v>63</v>
      </c>
      <c r="D270" s="221" t="s">
        <v>64</v>
      </c>
      <c r="E270" s="221" t="s">
        <v>65</v>
      </c>
      <c r="F270" s="221" t="s">
        <v>66</v>
      </c>
      <c r="G270" s="221" t="s">
        <v>60</v>
      </c>
      <c r="H270" s="221" t="s">
        <v>67</v>
      </c>
      <c r="I270" s="221" t="s">
        <v>114</v>
      </c>
      <c r="J270" s="221" t="s">
        <v>108</v>
      </c>
      <c r="K270" s="89"/>
      <c r="L270" s="221" t="s">
        <v>120</v>
      </c>
      <c r="M270" s="221" t="s">
        <v>69</v>
      </c>
      <c r="N270" s="221" t="s">
        <v>48</v>
      </c>
      <c r="O270" s="221" t="s">
        <v>49</v>
      </c>
      <c r="P270" s="221" t="s">
        <v>70</v>
      </c>
      <c r="Q270" s="221" t="s">
        <v>50</v>
      </c>
      <c r="R270" s="221" t="s">
        <v>71</v>
      </c>
      <c r="S270" s="221" t="s">
        <v>208</v>
      </c>
      <c r="T270" s="221" t="s">
        <v>74</v>
      </c>
      <c r="U270" s="221" t="s">
        <v>111</v>
      </c>
      <c r="V270" s="221" t="s">
        <v>116</v>
      </c>
      <c r="W270" s="221" t="s">
        <v>117</v>
      </c>
      <c r="X270" s="221" t="s">
        <v>51</v>
      </c>
      <c r="Y270" s="221" t="s">
        <v>52</v>
      </c>
      <c r="Z270" s="221" t="s">
        <v>54</v>
      </c>
      <c r="AA270" s="89"/>
      <c r="AB270" s="221" t="s">
        <v>72</v>
      </c>
      <c r="AC270" s="221" t="s">
        <v>53</v>
      </c>
      <c r="AD270" s="221" t="s">
        <v>73</v>
      </c>
    </row>
    <row r="271" spans="1:30" ht="330" customHeight="1" thickBot="1">
      <c r="A271" s="237"/>
      <c r="B271" s="235"/>
      <c r="C271" s="222"/>
      <c r="D271" s="222"/>
      <c r="E271" s="222"/>
      <c r="F271" s="222"/>
      <c r="G271" s="222"/>
      <c r="H271" s="222"/>
      <c r="I271" s="222"/>
      <c r="J271" s="222"/>
      <c r="K271" s="90" t="s">
        <v>68</v>
      </c>
      <c r="L271" s="222"/>
      <c r="M271" s="222"/>
      <c r="N271" s="222"/>
      <c r="O271" s="222"/>
      <c r="P271" s="222"/>
      <c r="Q271" s="222"/>
      <c r="R271" s="222"/>
      <c r="S271" s="222"/>
      <c r="T271" s="222"/>
      <c r="U271" s="222"/>
      <c r="V271" s="222"/>
      <c r="W271" s="222"/>
      <c r="X271" s="222"/>
      <c r="Y271" s="222"/>
      <c r="Z271" s="222"/>
      <c r="AA271" s="90" t="s">
        <v>184</v>
      </c>
      <c r="AB271" s="222"/>
      <c r="AC271" s="222"/>
      <c r="AD271" s="222"/>
    </row>
    <row r="272" spans="1:30" ht="51" thickBot="1">
      <c r="A272" s="91">
        <v>1</v>
      </c>
      <c r="B272" s="96">
        <v>2</v>
      </c>
      <c r="C272" s="97" t="s">
        <v>61</v>
      </c>
      <c r="D272" s="98">
        <v>4</v>
      </c>
      <c r="E272" s="97">
        <v>5</v>
      </c>
      <c r="F272" s="97">
        <v>6</v>
      </c>
      <c r="G272" s="97">
        <v>7</v>
      </c>
      <c r="H272" s="97">
        <v>8</v>
      </c>
      <c r="I272" s="97" t="s">
        <v>62</v>
      </c>
      <c r="J272" s="98">
        <v>10</v>
      </c>
      <c r="K272" s="97">
        <v>11</v>
      </c>
      <c r="L272" s="97">
        <v>12</v>
      </c>
      <c r="M272" s="97">
        <v>13</v>
      </c>
      <c r="N272" s="97">
        <v>14</v>
      </c>
      <c r="O272" s="97">
        <v>15</v>
      </c>
      <c r="P272" s="99">
        <v>16</v>
      </c>
      <c r="Q272" s="97">
        <v>17</v>
      </c>
      <c r="R272" s="99">
        <v>18</v>
      </c>
      <c r="S272" s="97">
        <v>19</v>
      </c>
      <c r="T272" s="99">
        <v>20</v>
      </c>
      <c r="U272" s="97">
        <v>21</v>
      </c>
      <c r="V272" s="97">
        <v>22</v>
      </c>
      <c r="W272" s="99">
        <v>23</v>
      </c>
      <c r="X272" s="97">
        <v>24</v>
      </c>
      <c r="Y272" s="97">
        <v>25</v>
      </c>
      <c r="Z272" s="97">
        <v>26</v>
      </c>
      <c r="AA272" s="99">
        <v>27</v>
      </c>
      <c r="AB272" s="97">
        <v>28</v>
      </c>
      <c r="AC272" s="97">
        <v>29</v>
      </c>
      <c r="AD272" s="100">
        <v>30</v>
      </c>
    </row>
    <row r="273" spans="1:30" ht="51" thickBot="1">
      <c r="A273" s="231" t="s">
        <v>6</v>
      </c>
      <c r="B273" s="232"/>
      <c r="C273" s="232"/>
      <c r="D273" s="232"/>
      <c r="E273" s="232"/>
      <c r="F273" s="232"/>
      <c r="G273" s="232"/>
      <c r="H273" s="232"/>
      <c r="I273" s="232"/>
      <c r="J273" s="232"/>
      <c r="K273" s="232"/>
      <c r="L273" s="232"/>
      <c r="M273" s="232"/>
      <c r="N273" s="232"/>
      <c r="O273" s="232"/>
      <c r="P273" s="232"/>
      <c r="Q273" s="232"/>
      <c r="R273" s="232"/>
      <c r="S273" s="232"/>
      <c r="T273" s="232"/>
      <c r="U273" s="232"/>
      <c r="V273" s="232"/>
      <c r="W273" s="232"/>
      <c r="X273" s="232"/>
      <c r="Y273" s="232"/>
      <c r="Z273" s="232"/>
      <c r="AA273" s="232"/>
      <c r="AB273" s="232"/>
      <c r="AC273" s="232"/>
      <c r="AD273" s="233"/>
    </row>
    <row r="274" spans="1:30" ht="101.25" thickBot="1">
      <c r="A274" s="105">
        <v>70</v>
      </c>
      <c r="B274" s="112" t="s">
        <v>190</v>
      </c>
      <c r="C274" s="105"/>
      <c r="D274" s="115"/>
      <c r="E274" s="115"/>
      <c r="F274" s="115"/>
      <c r="G274" s="115">
        <v>17</v>
      </c>
      <c r="H274" s="109"/>
      <c r="I274" s="109"/>
      <c r="J274" s="109"/>
      <c r="K274" s="109"/>
      <c r="L274" s="109"/>
      <c r="M274" s="109"/>
      <c r="N274" s="110"/>
      <c r="O274" s="105">
        <v>4</v>
      </c>
      <c r="P274" s="110">
        <v>2</v>
      </c>
      <c r="Q274" s="105"/>
      <c r="R274" s="110"/>
      <c r="S274" s="105">
        <v>113</v>
      </c>
      <c r="T274" s="110"/>
      <c r="U274" s="105"/>
      <c r="V274" s="105"/>
      <c r="W274" s="110"/>
      <c r="X274" s="105"/>
      <c r="Y274" s="105"/>
      <c r="Z274" s="105"/>
      <c r="AA274" s="110"/>
      <c r="AB274" s="105"/>
      <c r="AC274" s="110"/>
      <c r="AD274" s="105"/>
    </row>
    <row r="275" spans="1:30" ht="101.25" thickBot="1">
      <c r="A275" s="107">
        <v>36</v>
      </c>
      <c r="B275" s="108" t="s">
        <v>88</v>
      </c>
      <c r="C275" s="105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7"/>
      <c r="O275" s="105">
        <v>9</v>
      </c>
      <c r="P275" s="107"/>
      <c r="Q275" s="110"/>
      <c r="R275" s="107"/>
      <c r="S275" s="105">
        <v>85</v>
      </c>
      <c r="T275" s="107"/>
      <c r="U275" s="107"/>
      <c r="V275" s="110"/>
      <c r="W275" s="107"/>
      <c r="X275" s="110"/>
      <c r="Y275" s="107"/>
      <c r="Z275" s="110"/>
      <c r="AA275" s="107">
        <v>2</v>
      </c>
      <c r="AB275" s="107"/>
      <c r="AC275" s="107"/>
      <c r="AD275" s="105"/>
    </row>
    <row r="276" spans="1:30" ht="101.25" thickBot="1">
      <c r="A276" s="107">
        <v>17</v>
      </c>
      <c r="B276" s="108" t="s">
        <v>232</v>
      </c>
      <c r="C276" s="109">
        <v>35</v>
      </c>
      <c r="D276" s="109"/>
      <c r="E276" s="109"/>
      <c r="F276" s="109"/>
      <c r="G276" s="109"/>
      <c r="H276" s="109"/>
      <c r="I276" s="109"/>
      <c r="J276" s="109"/>
      <c r="K276" s="109"/>
      <c r="L276" s="109">
        <v>10</v>
      </c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  <c r="Z276" s="109"/>
      <c r="AA276" s="109"/>
      <c r="AB276" s="109"/>
      <c r="AC276" s="109"/>
      <c r="AD276" s="109"/>
    </row>
    <row r="277" spans="1:30" ht="51" thickBot="1">
      <c r="A277" s="107"/>
      <c r="B277" s="108" t="s">
        <v>7</v>
      </c>
      <c r="C277" s="105">
        <f aca="true" t="shared" si="58" ref="C277:AD277">SUM(C274+C275+C276)</f>
        <v>35</v>
      </c>
      <c r="D277" s="105">
        <f t="shared" si="58"/>
        <v>0</v>
      </c>
      <c r="E277" s="105">
        <f t="shared" si="58"/>
        <v>0</v>
      </c>
      <c r="F277" s="105">
        <f t="shared" si="58"/>
        <v>0</v>
      </c>
      <c r="G277" s="105">
        <f t="shared" si="58"/>
        <v>17</v>
      </c>
      <c r="H277" s="105">
        <f t="shared" si="58"/>
        <v>0</v>
      </c>
      <c r="I277" s="105">
        <f t="shared" si="58"/>
        <v>0</v>
      </c>
      <c r="J277" s="105">
        <f t="shared" si="58"/>
        <v>0</v>
      </c>
      <c r="K277" s="105">
        <f t="shared" si="58"/>
        <v>0</v>
      </c>
      <c r="L277" s="105">
        <f t="shared" si="58"/>
        <v>10</v>
      </c>
      <c r="M277" s="105">
        <f t="shared" si="58"/>
        <v>0</v>
      </c>
      <c r="N277" s="105">
        <f t="shared" si="58"/>
        <v>0</v>
      </c>
      <c r="O277" s="105">
        <f t="shared" si="58"/>
        <v>13</v>
      </c>
      <c r="P277" s="105">
        <f t="shared" si="58"/>
        <v>2</v>
      </c>
      <c r="Q277" s="105">
        <f t="shared" si="58"/>
        <v>0</v>
      </c>
      <c r="R277" s="105">
        <f t="shared" si="58"/>
        <v>0</v>
      </c>
      <c r="S277" s="105">
        <f t="shared" si="58"/>
        <v>198</v>
      </c>
      <c r="T277" s="105">
        <f t="shared" si="58"/>
        <v>0</v>
      </c>
      <c r="U277" s="105">
        <f t="shared" si="58"/>
        <v>0</v>
      </c>
      <c r="V277" s="105">
        <f t="shared" si="58"/>
        <v>0</v>
      </c>
      <c r="W277" s="105">
        <f t="shared" si="58"/>
        <v>0</v>
      </c>
      <c r="X277" s="105">
        <f t="shared" si="58"/>
        <v>0</v>
      </c>
      <c r="Y277" s="105">
        <f t="shared" si="58"/>
        <v>0</v>
      </c>
      <c r="Z277" s="105">
        <f t="shared" si="58"/>
        <v>0</v>
      </c>
      <c r="AA277" s="105">
        <f t="shared" si="58"/>
        <v>2</v>
      </c>
      <c r="AB277" s="105">
        <f t="shared" si="58"/>
        <v>0</v>
      </c>
      <c r="AC277" s="105">
        <f t="shared" si="58"/>
        <v>0</v>
      </c>
      <c r="AD277" s="105">
        <f t="shared" si="58"/>
        <v>0</v>
      </c>
    </row>
    <row r="278" spans="1:30" ht="51" thickBot="1">
      <c r="A278" s="227" t="s">
        <v>59</v>
      </c>
      <c r="B278" s="228"/>
      <c r="C278" s="228"/>
      <c r="D278" s="228"/>
      <c r="E278" s="228"/>
      <c r="F278" s="228"/>
      <c r="G278" s="228"/>
      <c r="H278" s="228"/>
      <c r="I278" s="228"/>
      <c r="J278" s="228"/>
      <c r="K278" s="228"/>
      <c r="L278" s="228"/>
      <c r="M278" s="228"/>
      <c r="N278" s="228"/>
      <c r="O278" s="228"/>
      <c r="P278" s="228"/>
      <c r="Q278" s="228"/>
      <c r="R278" s="228"/>
      <c r="S278" s="228"/>
      <c r="T278" s="228"/>
      <c r="U278" s="228"/>
      <c r="V278" s="228"/>
      <c r="W278" s="228"/>
      <c r="X278" s="228"/>
      <c r="Y278" s="228"/>
      <c r="Z278" s="228"/>
      <c r="AA278" s="228"/>
      <c r="AB278" s="228"/>
      <c r="AC278" s="228"/>
      <c r="AD278" s="229"/>
    </row>
    <row r="279" spans="1:30" ht="51" thickBot="1">
      <c r="A279" s="107" t="s">
        <v>37</v>
      </c>
      <c r="B279" s="112" t="s">
        <v>129</v>
      </c>
      <c r="C279" s="105"/>
      <c r="D279" s="109"/>
      <c r="E279" s="109"/>
      <c r="F279" s="109"/>
      <c r="G279" s="109"/>
      <c r="H279" s="109"/>
      <c r="I279" s="109"/>
      <c r="J279" s="109"/>
      <c r="K279" s="109">
        <v>100</v>
      </c>
      <c r="L279" s="109"/>
      <c r="M279" s="109"/>
      <c r="N279" s="110"/>
      <c r="O279" s="105"/>
      <c r="P279" s="110"/>
      <c r="Q279" s="105"/>
      <c r="R279" s="110"/>
      <c r="S279" s="105"/>
      <c r="T279" s="110"/>
      <c r="U279" s="105"/>
      <c r="V279" s="110"/>
      <c r="W279" s="105"/>
      <c r="X279" s="105"/>
      <c r="Y279" s="110"/>
      <c r="Z279" s="105"/>
      <c r="AA279" s="110"/>
      <c r="AB279" s="105"/>
      <c r="AC279" s="105"/>
      <c r="AD279" s="109"/>
    </row>
    <row r="280" spans="1:30" ht="51" thickBot="1">
      <c r="A280" s="107"/>
      <c r="B280" s="108" t="s">
        <v>31</v>
      </c>
      <c r="C280" s="109">
        <f>SUM(C279)</f>
        <v>0</v>
      </c>
      <c r="D280" s="109">
        <f>SUM(D279)</f>
        <v>0</v>
      </c>
      <c r="E280" s="109">
        <f aca="true" t="shared" si="59" ref="E280:AC280">SUM(E279)</f>
        <v>0</v>
      </c>
      <c r="F280" s="109">
        <f t="shared" si="59"/>
        <v>0</v>
      </c>
      <c r="G280" s="109">
        <f t="shared" si="59"/>
        <v>0</v>
      </c>
      <c r="H280" s="109">
        <f t="shared" si="59"/>
        <v>0</v>
      </c>
      <c r="I280" s="109">
        <f t="shared" si="59"/>
        <v>0</v>
      </c>
      <c r="J280" s="109">
        <f t="shared" si="59"/>
        <v>0</v>
      </c>
      <c r="K280" s="109">
        <f t="shared" si="59"/>
        <v>100</v>
      </c>
      <c r="L280" s="109">
        <f t="shared" si="59"/>
        <v>0</v>
      </c>
      <c r="M280" s="109">
        <f t="shared" si="59"/>
        <v>0</v>
      </c>
      <c r="N280" s="109">
        <f t="shared" si="59"/>
        <v>0</v>
      </c>
      <c r="O280" s="109">
        <f t="shared" si="59"/>
        <v>0</v>
      </c>
      <c r="P280" s="109">
        <f t="shared" si="59"/>
        <v>0</v>
      </c>
      <c r="Q280" s="109">
        <f t="shared" si="59"/>
        <v>0</v>
      </c>
      <c r="R280" s="109">
        <f t="shared" si="59"/>
        <v>0</v>
      </c>
      <c r="S280" s="109">
        <f t="shared" si="59"/>
        <v>0</v>
      </c>
      <c r="T280" s="109">
        <f t="shared" si="59"/>
        <v>0</v>
      </c>
      <c r="U280" s="109">
        <f t="shared" si="59"/>
        <v>0</v>
      </c>
      <c r="V280" s="109">
        <f t="shared" si="59"/>
        <v>0</v>
      </c>
      <c r="W280" s="109">
        <f t="shared" si="59"/>
        <v>0</v>
      </c>
      <c r="X280" s="109">
        <f t="shared" si="59"/>
        <v>0</v>
      </c>
      <c r="Y280" s="109">
        <f t="shared" si="59"/>
        <v>0</v>
      </c>
      <c r="Z280" s="109">
        <f t="shared" si="59"/>
        <v>0</v>
      </c>
      <c r="AA280" s="109">
        <f t="shared" si="59"/>
        <v>0</v>
      </c>
      <c r="AB280" s="109">
        <f t="shared" si="59"/>
        <v>0</v>
      </c>
      <c r="AC280" s="109">
        <f t="shared" si="59"/>
        <v>0</v>
      </c>
      <c r="AD280" s="109">
        <f>SUM(AD279)</f>
        <v>0</v>
      </c>
    </row>
    <row r="281" spans="1:30" ht="51" thickBot="1">
      <c r="A281" s="231" t="s">
        <v>9</v>
      </c>
      <c r="B281" s="232"/>
      <c r="C281" s="232"/>
      <c r="D281" s="232"/>
      <c r="E281" s="232"/>
      <c r="F281" s="232"/>
      <c r="G281" s="232"/>
      <c r="H281" s="232"/>
      <c r="I281" s="232"/>
      <c r="J281" s="232"/>
      <c r="K281" s="232"/>
      <c r="L281" s="232"/>
      <c r="M281" s="232"/>
      <c r="N281" s="232"/>
      <c r="O281" s="232"/>
      <c r="P281" s="232"/>
      <c r="Q281" s="232"/>
      <c r="R281" s="232"/>
      <c r="S281" s="232"/>
      <c r="T281" s="232"/>
      <c r="U281" s="232"/>
      <c r="V281" s="232"/>
      <c r="W281" s="232"/>
      <c r="X281" s="232"/>
      <c r="Y281" s="232"/>
      <c r="Z281" s="232"/>
      <c r="AA281" s="232"/>
      <c r="AB281" s="232"/>
      <c r="AC281" s="232"/>
      <c r="AD281" s="233"/>
    </row>
    <row r="282" spans="1:30" ht="51" thickBot="1">
      <c r="A282" s="101">
        <v>71</v>
      </c>
      <c r="B282" s="102" t="s">
        <v>265</v>
      </c>
      <c r="C282" s="103"/>
      <c r="D282" s="104"/>
      <c r="E282" s="104"/>
      <c r="F282" s="104"/>
      <c r="G282" s="104"/>
      <c r="H282" s="104"/>
      <c r="I282" s="104"/>
      <c r="J282" s="104">
        <v>23</v>
      </c>
      <c r="K282" s="104"/>
      <c r="L282" s="104"/>
      <c r="M282" s="104">
        <v>5.9</v>
      </c>
      <c r="N282" s="101"/>
      <c r="O282" s="106"/>
      <c r="P282" s="101"/>
      <c r="Q282" s="106">
        <v>2</v>
      </c>
      <c r="R282" s="101"/>
      <c r="S282" s="106"/>
      <c r="T282" s="101"/>
      <c r="U282" s="103"/>
      <c r="V282" s="106"/>
      <c r="W282" s="101"/>
      <c r="X282" s="106"/>
      <c r="Y282" s="101"/>
      <c r="Z282" s="103"/>
      <c r="AA282" s="106"/>
      <c r="AB282" s="101"/>
      <c r="AC282" s="101"/>
      <c r="AD282" s="104"/>
    </row>
    <row r="283" spans="1:30" ht="101.25" thickBot="1">
      <c r="A283" s="107">
        <v>72</v>
      </c>
      <c r="B283" s="108" t="s">
        <v>312</v>
      </c>
      <c r="C283" s="105"/>
      <c r="D283" s="109"/>
      <c r="E283" s="109"/>
      <c r="F283" s="109"/>
      <c r="G283" s="109">
        <v>2</v>
      </c>
      <c r="H283" s="109"/>
      <c r="I283" s="109">
        <v>36</v>
      </c>
      <c r="J283" s="109">
        <v>12.4</v>
      </c>
      <c r="K283" s="109"/>
      <c r="L283" s="109"/>
      <c r="M283" s="109"/>
      <c r="N283" s="107"/>
      <c r="O283" s="110"/>
      <c r="P283" s="107">
        <v>1</v>
      </c>
      <c r="Q283" s="110"/>
      <c r="R283" s="107"/>
      <c r="S283" s="110"/>
      <c r="T283" s="107"/>
      <c r="U283" s="107">
        <v>8</v>
      </c>
      <c r="V283" s="110"/>
      <c r="W283" s="107"/>
      <c r="X283" s="110">
        <v>4</v>
      </c>
      <c r="Y283" s="111"/>
      <c r="Z283" s="107"/>
      <c r="AA283" s="110"/>
      <c r="AB283" s="107"/>
      <c r="AC283" s="107"/>
      <c r="AD283" s="109"/>
    </row>
    <row r="284" spans="1:30" ht="51" thickBot="1">
      <c r="A284" s="105">
        <v>73</v>
      </c>
      <c r="B284" s="117" t="s">
        <v>175</v>
      </c>
      <c r="C284" s="105"/>
      <c r="D284" s="109"/>
      <c r="E284" s="109"/>
      <c r="F284" s="109"/>
      <c r="G284" s="109"/>
      <c r="H284" s="109"/>
      <c r="I284" s="109">
        <v>96</v>
      </c>
      <c r="J284" s="109">
        <v>38</v>
      </c>
      <c r="K284" s="109"/>
      <c r="L284" s="109"/>
      <c r="M284" s="109"/>
      <c r="N284" s="110"/>
      <c r="O284" s="107"/>
      <c r="P284" s="110"/>
      <c r="Q284" s="107">
        <v>4</v>
      </c>
      <c r="R284" s="110"/>
      <c r="S284" s="107"/>
      <c r="T284" s="111"/>
      <c r="U284" s="107">
        <v>57</v>
      </c>
      <c r="V284" s="110"/>
      <c r="W284" s="107"/>
      <c r="X284" s="107"/>
      <c r="Y284" s="110"/>
      <c r="Z284" s="107"/>
      <c r="AA284" s="110"/>
      <c r="AB284" s="107"/>
      <c r="AC284" s="107"/>
      <c r="AD284" s="109"/>
    </row>
    <row r="285" spans="1:30" ht="51" thickBot="1">
      <c r="A285" s="107">
        <v>74</v>
      </c>
      <c r="B285" s="108" t="s">
        <v>234</v>
      </c>
      <c r="C285" s="105"/>
      <c r="D285" s="109"/>
      <c r="E285" s="109"/>
      <c r="F285" s="109"/>
      <c r="G285" s="109"/>
      <c r="H285" s="109"/>
      <c r="I285" s="109"/>
      <c r="J285" s="109"/>
      <c r="K285" s="109"/>
      <c r="L285" s="109">
        <v>19</v>
      </c>
      <c r="M285" s="109"/>
      <c r="N285" s="110"/>
      <c r="O285" s="107">
        <v>13</v>
      </c>
      <c r="P285" s="110"/>
      <c r="Q285" s="107"/>
      <c r="R285" s="110"/>
      <c r="S285" s="107"/>
      <c r="T285" s="107"/>
      <c r="U285" s="107"/>
      <c r="V285" s="110"/>
      <c r="W285" s="107"/>
      <c r="X285" s="107"/>
      <c r="Y285" s="110"/>
      <c r="Z285" s="107"/>
      <c r="AA285" s="110"/>
      <c r="AB285" s="107"/>
      <c r="AC285" s="107"/>
      <c r="AD285" s="109"/>
    </row>
    <row r="286" spans="1:30" ht="101.25" thickBot="1">
      <c r="A286" s="107" t="s">
        <v>37</v>
      </c>
      <c r="B286" s="108" t="s">
        <v>75</v>
      </c>
      <c r="C286" s="105"/>
      <c r="D286" s="109">
        <v>40</v>
      </c>
      <c r="E286" s="109"/>
      <c r="F286" s="109"/>
      <c r="G286" s="109"/>
      <c r="H286" s="109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  <c r="AA286" s="115"/>
      <c r="AB286" s="115"/>
      <c r="AC286" s="115"/>
      <c r="AD286" s="109"/>
    </row>
    <row r="287" spans="1:30" ht="51" thickBot="1">
      <c r="A287" s="105"/>
      <c r="B287" s="112" t="s">
        <v>31</v>
      </c>
      <c r="C287" s="105">
        <f aca="true" t="shared" si="60" ref="C287:AD287">SUM(C282:C286)</f>
        <v>0</v>
      </c>
      <c r="D287" s="105">
        <f t="shared" si="60"/>
        <v>40</v>
      </c>
      <c r="E287" s="105">
        <f t="shared" si="60"/>
        <v>0</v>
      </c>
      <c r="F287" s="105">
        <f t="shared" si="60"/>
        <v>0</v>
      </c>
      <c r="G287" s="105">
        <f t="shared" si="60"/>
        <v>2</v>
      </c>
      <c r="H287" s="105">
        <f t="shared" si="60"/>
        <v>0</v>
      </c>
      <c r="I287" s="105">
        <f t="shared" si="60"/>
        <v>132</v>
      </c>
      <c r="J287" s="105">
        <f t="shared" si="60"/>
        <v>73.4</v>
      </c>
      <c r="K287" s="105">
        <f t="shared" si="60"/>
        <v>0</v>
      </c>
      <c r="L287" s="105">
        <f t="shared" si="60"/>
        <v>19</v>
      </c>
      <c r="M287" s="105">
        <f t="shared" si="60"/>
        <v>5.9</v>
      </c>
      <c r="N287" s="105">
        <f t="shared" si="60"/>
        <v>0</v>
      </c>
      <c r="O287" s="105">
        <f t="shared" si="60"/>
        <v>13</v>
      </c>
      <c r="P287" s="105">
        <f t="shared" si="60"/>
        <v>1</v>
      </c>
      <c r="Q287" s="105">
        <f t="shared" si="60"/>
        <v>6</v>
      </c>
      <c r="R287" s="105">
        <f t="shared" si="60"/>
        <v>0</v>
      </c>
      <c r="S287" s="105">
        <f t="shared" si="60"/>
        <v>0</v>
      </c>
      <c r="T287" s="105">
        <f t="shared" si="60"/>
        <v>0</v>
      </c>
      <c r="U287" s="105">
        <f t="shared" si="60"/>
        <v>65</v>
      </c>
      <c r="V287" s="105">
        <f t="shared" si="60"/>
        <v>0</v>
      </c>
      <c r="W287" s="105">
        <f t="shared" si="60"/>
        <v>0</v>
      </c>
      <c r="X287" s="105">
        <f t="shared" si="60"/>
        <v>4</v>
      </c>
      <c r="Y287" s="105">
        <f t="shared" si="60"/>
        <v>0</v>
      </c>
      <c r="Z287" s="105">
        <f t="shared" si="60"/>
        <v>0</v>
      </c>
      <c r="AA287" s="105">
        <f t="shared" si="60"/>
        <v>0</v>
      </c>
      <c r="AB287" s="105">
        <f t="shared" si="60"/>
        <v>0</v>
      </c>
      <c r="AC287" s="105">
        <f t="shared" si="60"/>
        <v>0</v>
      </c>
      <c r="AD287" s="105">
        <f t="shared" si="60"/>
        <v>0</v>
      </c>
    </row>
    <row r="288" spans="1:30" ht="51" thickBot="1">
      <c r="A288" s="231" t="s">
        <v>30</v>
      </c>
      <c r="B288" s="232"/>
      <c r="C288" s="232"/>
      <c r="D288" s="232"/>
      <c r="E288" s="232"/>
      <c r="F288" s="232"/>
      <c r="G288" s="232"/>
      <c r="H288" s="232"/>
      <c r="I288" s="232"/>
      <c r="J288" s="232"/>
      <c r="K288" s="232"/>
      <c r="L288" s="232"/>
      <c r="M288" s="232"/>
      <c r="N288" s="232"/>
      <c r="O288" s="232"/>
      <c r="P288" s="232"/>
      <c r="Q288" s="232"/>
      <c r="R288" s="232"/>
      <c r="S288" s="232"/>
      <c r="T288" s="232"/>
      <c r="U288" s="232"/>
      <c r="V288" s="232"/>
      <c r="W288" s="232"/>
      <c r="X288" s="232"/>
      <c r="Y288" s="232"/>
      <c r="Z288" s="232"/>
      <c r="AA288" s="232"/>
      <c r="AB288" s="232"/>
      <c r="AC288" s="232"/>
      <c r="AD288" s="233"/>
    </row>
    <row r="289" spans="1:30" ht="101.25" thickBot="1">
      <c r="A289" s="107">
        <v>8.9</v>
      </c>
      <c r="B289" s="117" t="s">
        <v>237</v>
      </c>
      <c r="C289" s="107"/>
      <c r="D289" s="109"/>
      <c r="E289" s="107"/>
      <c r="F289" s="107"/>
      <c r="G289" s="107"/>
      <c r="H289" s="109"/>
      <c r="I289" s="109"/>
      <c r="J289" s="109"/>
      <c r="K289" s="109"/>
      <c r="L289" s="109"/>
      <c r="M289" s="109"/>
      <c r="N289" s="110"/>
      <c r="O289" s="105"/>
      <c r="P289" s="110"/>
      <c r="Q289" s="105"/>
      <c r="R289" s="110"/>
      <c r="S289" s="105">
        <v>154</v>
      </c>
      <c r="T289" s="110"/>
      <c r="U289" s="105"/>
      <c r="V289" s="110"/>
      <c r="W289" s="105"/>
      <c r="X289" s="105"/>
      <c r="Y289" s="110"/>
      <c r="Z289" s="105"/>
      <c r="AA289" s="105"/>
      <c r="AB289" s="110"/>
      <c r="AC289" s="105"/>
      <c r="AD289" s="109"/>
    </row>
    <row r="290" spans="1:30" ht="51" thickBot="1">
      <c r="A290" s="107">
        <v>75</v>
      </c>
      <c r="B290" s="117" t="s">
        <v>220</v>
      </c>
      <c r="C290" s="105"/>
      <c r="D290" s="109"/>
      <c r="E290" s="109">
        <v>28</v>
      </c>
      <c r="F290" s="109"/>
      <c r="G290" s="109"/>
      <c r="H290" s="109"/>
      <c r="I290" s="109"/>
      <c r="J290" s="109"/>
      <c r="K290" s="109"/>
      <c r="L290" s="109"/>
      <c r="M290" s="109"/>
      <c r="N290" s="109"/>
      <c r="O290" s="109">
        <v>8</v>
      </c>
      <c r="P290" s="109">
        <v>7</v>
      </c>
      <c r="Q290" s="109">
        <v>0.3</v>
      </c>
      <c r="R290" s="109">
        <v>4</v>
      </c>
      <c r="S290" s="109">
        <v>10</v>
      </c>
      <c r="T290" s="109"/>
      <c r="U290" s="109"/>
      <c r="V290" s="109"/>
      <c r="W290" s="109"/>
      <c r="X290" s="109"/>
      <c r="Y290" s="109"/>
      <c r="Z290" s="109"/>
      <c r="AA290" s="109"/>
      <c r="AB290" s="109"/>
      <c r="AC290" s="109"/>
      <c r="AD290" s="109">
        <v>0.9</v>
      </c>
    </row>
    <row r="291" spans="1:30" ht="51" thickBot="1">
      <c r="A291" s="107"/>
      <c r="B291" s="108" t="s">
        <v>7</v>
      </c>
      <c r="C291" s="105">
        <f>SUM(C289+C290)</f>
        <v>0</v>
      </c>
      <c r="D291" s="105">
        <f aca="true" t="shared" si="61" ref="D291:AD291">SUM(D289+D290)</f>
        <v>0</v>
      </c>
      <c r="E291" s="105">
        <f t="shared" si="61"/>
        <v>28</v>
      </c>
      <c r="F291" s="105">
        <f t="shared" si="61"/>
        <v>0</v>
      </c>
      <c r="G291" s="105">
        <f t="shared" si="61"/>
        <v>0</v>
      </c>
      <c r="H291" s="105">
        <f t="shared" si="61"/>
        <v>0</v>
      </c>
      <c r="I291" s="105">
        <f t="shared" si="61"/>
        <v>0</v>
      </c>
      <c r="J291" s="105">
        <f t="shared" si="61"/>
        <v>0</v>
      </c>
      <c r="K291" s="105">
        <f t="shared" si="61"/>
        <v>0</v>
      </c>
      <c r="L291" s="105">
        <f t="shared" si="61"/>
        <v>0</v>
      </c>
      <c r="M291" s="105">
        <f t="shared" si="61"/>
        <v>0</v>
      </c>
      <c r="N291" s="105">
        <f t="shared" si="61"/>
        <v>0</v>
      </c>
      <c r="O291" s="105">
        <f t="shared" si="61"/>
        <v>8</v>
      </c>
      <c r="P291" s="105">
        <f t="shared" si="61"/>
        <v>7</v>
      </c>
      <c r="Q291" s="105">
        <f t="shared" si="61"/>
        <v>0.3</v>
      </c>
      <c r="R291" s="105">
        <f t="shared" si="61"/>
        <v>4</v>
      </c>
      <c r="S291" s="105">
        <f t="shared" si="61"/>
        <v>164</v>
      </c>
      <c r="T291" s="105">
        <f t="shared" si="61"/>
        <v>0</v>
      </c>
      <c r="U291" s="105">
        <f t="shared" si="61"/>
        <v>0</v>
      </c>
      <c r="V291" s="105">
        <f t="shared" si="61"/>
        <v>0</v>
      </c>
      <c r="W291" s="105">
        <f t="shared" si="61"/>
        <v>0</v>
      </c>
      <c r="X291" s="105">
        <f t="shared" si="61"/>
        <v>0</v>
      </c>
      <c r="Y291" s="105">
        <f t="shared" si="61"/>
        <v>0</v>
      </c>
      <c r="Z291" s="105">
        <f t="shared" si="61"/>
        <v>0</v>
      </c>
      <c r="AA291" s="105">
        <f t="shared" si="61"/>
        <v>0</v>
      </c>
      <c r="AB291" s="105">
        <f t="shared" si="61"/>
        <v>0</v>
      </c>
      <c r="AC291" s="105">
        <f t="shared" si="61"/>
        <v>0</v>
      </c>
      <c r="AD291" s="105">
        <f t="shared" si="61"/>
        <v>0.9</v>
      </c>
    </row>
    <row r="292" spans="1:30" ht="51" thickBot="1">
      <c r="A292" s="227" t="s">
        <v>32</v>
      </c>
      <c r="B292" s="228"/>
      <c r="C292" s="228"/>
      <c r="D292" s="228"/>
      <c r="E292" s="228"/>
      <c r="F292" s="228"/>
      <c r="G292" s="228"/>
      <c r="H292" s="228"/>
      <c r="I292" s="228"/>
      <c r="J292" s="228"/>
      <c r="K292" s="228"/>
      <c r="L292" s="228"/>
      <c r="M292" s="228"/>
      <c r="N292" s="228"/>
      <c r="O292" s="228"/>
      <c r="P292" s="228"/>
      <c r="Q292" s="228"/>
      <c r="R292" s="228"/>
      <c r="S292" s="228"/>
      <c r="T292" s="228"/>
      <c r="U292" s="228"/>
      <c r="V292" s="228"/>
      <c r="W292" s="228"/>
      <c r="X292" s="228"/>
      <c r="Y292" s="228"/>
      <c r="Z292" s="228"/>
      <c r="AA292" s="228"/>
      <c r="AB292" s="228"/>
      <c r="AC292" s="228"/>
      <c r="AD292" s="229"/>
    </row>
    <row r="293" spans="1:30" ht="51" thickBot="1">
      <c r="A293" s="107">
        <v>76</v>
      </c>
      <c r="B293" s="108" t="s">
        <v>181</v>
      </c>
      <c r="C293" s="105"/>
      <c r="D293" s="109"/>
      <c r="E293" s="109"/>
      <c r="F293" s="109"/>
      <c r="G293" s="109"/>
      <c r="H293" s="109"/>
      <c r="I293" s="109">
        <v>26</v>
      </c>
      <c r="J293" s="109">
        <v>96</v>
      </c>
      <c r="K293" s="109"/>
      <c r="L293" s="109"/>
      <c r="M293" s="109"/>
      <c r="N293" s="107"/>
      <c r="O293" s="110"/>
      <c r="P293" s="107"/>
      <c r="Q293" s="110">
        <v>12</v>
      </c>
      <c r="R293" s="107"/>
      <c r="S293" s="110"/>
      <c r="T293" s="107"/>
      <c r="U293" s="105"/>
      <c r="V293" s="110"/>
      <c r="W293" s="107"/>
      <c r="X293" s="110"/>
      <c r="Y293" s="107"/>
      <c r="Z293" s="105"/>
      <c r="AA293" s="110"/>
      <c r="AB293" s="107"/>
      <c r="AC293" s="107"/>
      <c r="AD293" s="109"/>
    </row>
    <row r="294" spans="1:30" ht="51" thickBot="1">
      <c r="A294" s="107">
        <v>11</v>
      </c>
      <c r="B294" s="119" t="s">
        <v>187</v>
      </c>
      <c r="C294" s="105"/>
      <c r="D294" s="115"/>
      <c r="E294" s="115"/>
      <c r="F294" s="115"/>
      <c r="G294" s="115"/>
      <c r="H294" s="109"/>
      <c r="I294" s="109"/>
      <c r="J294" s="109"/>
      <c r="K294" s="109"/>
      <c r="L294" s="109"/>
      <c r="M294" s="109"/>
      <c r="N294" s="110"/>
      <c r="O294" s="105"/>
      <c r="P294" s="110">
        <v>3</v>
      </c>
      <c r="Q294" s="105"/>
      <c r="R294" s="110">
        <v>40</v>
      </c>
      <c r="S294" s="105">
        <v>50</v>
      </c>
      <c r="T294" s="110"/>
      <c r="U294" s="105"/>
      <c r="V294" s="105"/>
      <c r="W294" s="110"/>
      <c r="X294" s="105"/>
      <c r="Y294" s="105"/>
      <c r="Z294" s="105"/>
      <c r="AA294" s="110"/>
      <c r="AB294" s="105"/>
      <c r="AC294" s="110"/>
      <c r="AD294" s="105"/>
    </row>
    <row r="295" spans="1:30" ht="101.25" thickBot="1">
      <c r="A295" s="107" t="s">
        <v>37</v>
      </c>
      <c r="B295" s="108" t="s">
        <v>63</v>
      </c>
      <c r="C295" s="109">
        <v>30</v>
      </c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7"/>
      <c r="U295" s="109"/>
      <c r="V295" s="110"/>
      <c r="W295" s="107"/>
      <c r="X295" s="109"/>
      <c r="Y295" s="109"/>
      <c r="Z295" s="109"/>
      <c r="AA295" s="109"/>
      <c r="AB295" s="109"/>
      <c r="AC295" s="109"/>
      <c r="AD295" s="109"/>
    </row>
    <row r="296" spans="1:30" ht="51" thickBot="1">
      <c r="A296" s="105">
        <v>25</v>
      </c>
      <c r="B296" s="118" t="s">
        <v>8</v>
      </c>
      <c r="C296" s="105"/>
      <c r="D296" s="115"/>
      <c r="E296" s="115"/>
      <c r="F296" s="115"/>
      <c r="G296" s="115"/>
      <c r="H296" s="109"/>
      <c r="I296" s="109"/>
      <c r="J296" s="109"/>
      <c r="K296" s="109"/>
      <c r="L296" s="109"/>
      <c r="M296" s="109"/>
      <c r="N296" s="110"/>
      <c r="O296" s="105">
        <v>9</v>
      </c>
      <c r="P296" s="110"/>
      <c r="Q296" s="105"/>
      <c r="R296" s="110"/>
      <c r="S296" s="105"/>
      <c r="T296" s="105"/>
      <c r="U296" s="105"/>
      <c r="V296" s="110"/>
      <c r="W296" s="105"/>
      <c r="X296" s="105"/>
      <c r="Y296" s="110"/>
      <c r="Z296" s="105">
        <v>0.5</v>
      </c>
      <c r="AA296" s="105"/>
      <c r="AB296" s="110"/>
      <c r="AC296" s="105"/>
      <c r="AD296" s="109"/>
    </row>
    <row r="297" spans="1:30" ht="51" thickBot="1">
      <c r="A297" s="97"/>
      <c r="B297" s="108" t="s">
        <v>7</v>
      </c>
      <c r="C297" s="105">
        <f aca="true" t="shared" si="62" ref="C297:AD297">SUM(C293:C296)</f>
        <v>30</v>
      </c>
      <c r="D297" s="105">
        <f t="shared" si="62"/>
        <v>0</v>
      </c>
      <c r="E297" s="105">
        <f t="shared" si="62"/>
        <v>0</v>
      </c>
      <c r="F297" s="105">
        <f t="shared" si="62"/>
        <v>0</v>
      </c>
      <c r="G297" s="105">
        <f t="shared" si="62"/>
        <v>0</v>
      </c>
      <c r="H297" s="105">
        <f t="shared" si="62"/>
        <v>0</v>
      </c>
      <c r="I297" s="105">
        <f t="shared" si="62"/>
        <v>26</v>
      </c>
      <c r="J297" s="105">
        <f t="shared" si="62"/>
        <v>96</v>
      </c>
      <c r="K297" s="105">
        <f t="shared" si="62"/>
        <v>0</v>
      </c>
      <c r="L297" s="105">
        <f t="shared" si="62"/>
        <v>0</v>
      </c>
      <c r="M297" s="105">
        <f t="shared" si="62"/>
        <v>0</v>
      </c>
      <c r="N297" s="105">
        <f t="shared" si="62"/>
        <v>0</v>
      </c>
      <c r="O297" s="105">
        <f t="shared" si="62"/>
        <v>9</v>
      </c>
      <c r="P297" s="105">
        <f t="shared" si="62"/>
        <v>3</v>
      </c>
      <c r="Q297" s="105">
        <f t="shared" si="62"/>
        <v>12</v>
      </c>
      <c r="R297" s="105">
        <f t="shared" si="62"/>
        <v>40</v>
      </c>
      <c r="S297" s="105">
        <f t="shared" si="62"/>
        <v>50</v>
      </c>
      <c r="T297" s="105">
        <f t="shared" si="62"/>
        <v>0</v>
      </c>
      <c r="U297" s="105">
        <f t="shared" si="62"/>
        <v>0</v>
      </c>
      <c r="V297" s="105">
        <f t="shared" si="62"/>
        <v>0</v>
      </c>
      <c r="W297" s="105">
        <f t="shared" si="62"/>
        <v>0</v>
      </c>
      <c r="X297" s="105">
        <f t="shared" si="62"/>
        <v>0</v>
      </c>
      <c r="Y297" s="105">
        <f t="shared" si="62"/>
        <v>0</v>
      </c>
      <c r="Z297" s="105">
        <f t="shared" si="62"/>
        <v>0.5</v>
      </c>
      <c r="AA297" s="105">
        <f t="shared" si="62"/>
        <v>0</v>
      </c>
      <c r="AB297" s="105">
        <f t="shared" si="62"/>
        <v>0</v>
      </c>
      <c r="AC297" s="105">
        <f t="shared" si="62"/>
        <v>0</v>
      </c>
      <c r="AD297" s="105">
        <f t="shared" si="62"/>
        <v>0</v>
      </c>
    </row>
    <row r="298" spans="1:30" ht="101.25" thickBot="1">
      <c r="A298" s="91"/>
      <c r="B298" s="108" t="s">
        <v>76</v>
      </c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>
        <v>4</v>
      </c>
      <c r="AD298" s="105"/>
    </row>
    <row r="299" spans="1:30" ht="51" thickBot="1">
      <c r="A299" s="107"/>
      <c r="B299" s="121" t="s">
        <v>11</v>
      </c>
      <c r="C299" s="105">
        <f aca="true" t="shared" si="63" ref="C299:O299">SUM(C277+C280+C287+C291+C297)</f>
        <v>65</v>
      </c>
      <c r="D299" s="105">
        <f t="shared" si="63"/>
        <v>40</v>
      </c>
      <c r="E299" s="105">
        <f t="shared" si="63"/>
        <v>28</v>
      </c>
      <c r="F299" s="105">
        <f t="shared" si="63"/>
        <v>0</v>
      </c>
      <c r="G299" s="105">
        <f t="shared" si="63"/>
        <v>19</v>
      </c>
      <c r="H299" s="105">
        <f t="shared" si="63"/>
        <v>0</v>
      </c>
      <c r="I299" s="105">
        <f t="shared" si="63"/>
        <v>158</v>
      </c>
      <c r="J299" s="105">
        <f t="shared" si="63"/>
        <v>169.4</v>
      </c>
      <c r="K299" s="105">
        <f t="shared" si="63"/>
        <v>100</v>
      </c>
      <c r="L299" s="105">
        <f t="shared" si="63"/>
        <v>29</v>
      </c>
      <c r="M299" s="105">
        <f t="shared" si="63"/>
        <v>5.9</v>
      </c>
      <c r="N299" s="105">
        <f t="shared" si="63"/>
        <v>0</v>
      </c>
      <c r="O299" s="105">
        <f t="shared" si="63"/>
        <v>43</v>
      </c>
      <c r="P299" s="105">
        <f aca="true" t="shared" si="64" ref="P299:AB299">SUM(P277+P287+P291+P297)</f>
        <v>13</v>
      </c>
      <c r="Q299" s="105">
        <f t="shared" si="64"/>
        <v>18.3</v>
      </c>
      <c r="R299" s="105">
        <f t="shared" si="64"/>
        <v>44</v>
      </c>
      <c r="S299" s="105">
        <f t="shared" si="64"/>
        <v>412</v>
      </c>
      <c r="T299" s="105">
        <f t="shared" si="64"/>
        <v>0</v>
      </c>
      <c r="U299" s="105">
        <f t="shared" si="64"/>
        <v>65</v>
      </c>
      <c r="V299" s="105">
        <f t="shared" si="64"/>
        <v>0</v>
      </c>
      <c r="W299" s="105">
        <f t="shared" si="64"/>
        <v>0</v>
      </c>
      <c r="X299" s="105">
        <f t="shared" si="64"/>
        <v>4</v>
      </c>
      <c r="Y299" s="105">
        <f t="shared" si="64"/>
        <v>0</v>
      </c>
      <c r="Z299" s="105">
        <f t="shared" si="64"/>
        <v>0.5</v>
      </c>
      <c r="AA299" s="105">
        <f t="shared" si="64"/>
        <v>2</v>
      </c>
      <c r="AB299" s="105">
        <f t="shared" si="64"/>
        <v>0</v>
      </c>
      <c r="AC299" s="105">
        <v>4</v>
      </c>
      <c r="AD299" s="105">
        <f>SUM(AD277+AD287+AD291+AD297)</f>
        <v>0.9</v>
      </c>
    </row>
    <row r="300" spans="1:30" ht="51" thickBot="1">
      <c r="A300" s="231" t="s">
        <v>81</v>
      </c>
      <c r="B300" s="232"/>
      <c r="C300" s="232"/>
      <c r="D300" s="232"/>
      <c r="E300" s="232"/>
      <c r="F300" s="232"/>
      <c r="G300" s="232"/>
      <c r="H300" s="232"/>
      <c r="I300" s="232"/>
      <c r="J300" s="232"/>
      <c r="K300" s="232"/>
      <c r="L300" s="232"/>
      <c r="M300" s="232"/>
      <c r="N300" s="232"/>
      <c r="O300" s="232"/>
      <c r="P300" s="232"/>
      <c r="Q300" s="232"/>
      <c r="R300" s="232"/>
      <c r="S300" s="232"/>
      <c r="T300" s="232"/>
      <c r="U300" s="232"/>
      <c r="V300" s="232"/>
      <c r="W300" s="232"/>
      <c r="X300" s="232"/>
      <c r="Y300" s="232"/>
      <c r="Z300" s="232"/>
      <c r="AA300" s="232"/>
      <c r="AB300" s="232"/>
      <c r="AC300" s="232"/>
      <c r="AD300" s="233"/>
    </row>
    <row r="301" spans="1:30" ht="51" thickBot="1">
      <c r="A301" s="231" t="s">
        <v>23</v>
      </c>
      <c r="B301" s="232"/>
      <c r="C301" s="232"/>
      <c r="D301" s="232"/>
      <c r="E301" s="232"/>
      <c r="F301" s="232"/>
      <c r="G301" s="232"/>
      <c r="H301" s="232"/>
      <c r="I301" s="232"/>
      <c r="J301" s="232"/>
      <c r="K301" s="232"/>
      <c r="L301" s="232"/>
      <c r="M301" s="232"/>
      <c r="N301" s="232"/>
      <c r="O301" s="232"/>
      <c r="P301" s="232"/>
      <c r="Q301" s="232"/>
      <c r="R301" s="232"/>
      <c r="S301" s="232"/>
      <c r="T301" s="232"/>
      <c r="U301" s="232"/>
      <c r="V301" s="232"/>
      <c r="W301" s="232"/>
      <c r="X301" s="232"/>
      <c r="Y301" s="232"/>
      <c r="Z301" s="232"/>
      <c r="AA301" s="232"/>
      <c r="AB301" s="232"/>
      <c r="AC301" s="232"/>
      <c r="AD301" s="233"/>
    </row>
    <row r="302" spans="1:30" ht="50.25" customHeight="1">
      <c r="A302" s="236" t="s">
        <v>130</v>
      </c>
      <c r="B302" s="234" t="s">
        <v>24</v>
      </c>
      <c r="C302" s="221" t="s">
        <v>63</v>
      </c>
      <c r="D302" s="221" t="s">
        <v>64</v>
      </c>
      <c r="E302" s="221" t="s">
        <v>65</v>
      </c>
      <c r="F302" s="221" t="s">
        <v>66</v>
      </c>
      <c r="G302" s="221" t="s">
        <v>60</v>
      </c>
      <c r="H302" s="221" t="s">
        <v>67</v>
      </c>
      <c r="I302" s="221" t="s">
        <v>114</v>
      </c>
      <c r="J302" s="221" t="s">
        <v>108</v>
      </c>
      <c r="K302" s="89"/>
      <c r="L302" s="221" t="s">
        <v>120</v>
      </c>
      <c r="M302" s="221" t="s">
        <v>69</v>
      </c>
      <c r="N302" s="221" t="s">
        <v>48</v>
      </c>
      <c r="O302" s="221" t="s">
        <v>49</v>
      </c>
      <c r="P302" s="221" t="s">
        <v>70</v>
      </c>
      <c r="Q302" s="221" t="s">
        <v>50</v>
      </c>
      <c r="R302" s="221" t="s">
        <v>71</v>
      </c>
      <c r="S302" s="221" t="s">
        <v>208</v>
      </c>
      <c r="T302" s="221" t="s">
        <v>74</v>
      </c>
      <c r="U302" s="221" t="s">
        <v>111</v>
      </c>
      <c r="V302" s="221" t="s">
        <v>116</v>
      </c>
      <c r="W302" s="221" t="s">
        <v>117</v>
      </c>
      <c r="X302" s="221" t="s">
        <v>51</v>
      </c>
      <c r="Y302" s="221" t="s">
        <v>52</v>
      </c>
      <c r="Z302" s="221" t="s">
        <v>54</v>
      </c>
      <c r="AA302" s="89"/>
      <c r="AB302" s="221" t="s">
        <v>72</v>
      </c>
      <c r="AC302" s="221" t="s">
        <v>53</v>
      </c>
      <c r="AD302" s="221" t="s">
        <v>73</v>
      </c>
    </row>
    <row r="303" spans="1:30" ht="409.5" customHeight="1" thickBot="1">
      <c r="A303" s="237"/>
      <c r="B303" s="235"/>
      <c r="C303" s="222"/>
      <c r="D303" s="222"/>
      <c r="E303" s="222"/>
      <c r="F303" s="222"/>
      <c r="G303" s="222"/>
      <c r="H303" s="222"/>
      <c r="I303" s="222"/>
      <c r="J303" s="222"/>
      <c r="K303" s="90" t="s">
        <v>68</v>
      </c>
      <c r="L303" s="222"/>
      <c r="M303" s="222"/>
      <c r="N303" s="222"/>
      <c r="O303" s="222"/>
      <c r="P303" s="222"/>
      <c r="Q303" s="222"/>
      <c r="R303" s="222"/>
      <c r="S303" s="222"/>
      <c r="T303" s="222"/>
      <c r="U303" s="222"/>
      <c r="V303" s="222"/>
      <c r="W303" s="222"/>
      <c r="X303" s="222"/>
      <c r="Y303" s="222"/>
      <c r="Z303" s="222"/>
      <c r="AA303" s="90" t="s">
        <v>184</v>
      </c>
      <c r="AB303" s="222"/>
      <c r="AC303" s="222"/>
      <c r="AD303" s="222"/>
    </row>
    <row r="304" spans="1:30" ht="51" thickBot="1">
      <c r="A304" s="91">
        <v>1</v>
      </c>
      <c r="B304" s="96">
        <v>2</v>
      </c>
      <c r="C304" s="97" t="s">
        <v>61</v>
      </c>
      <c r="D304" s="98">
        <v>4</v>
      </c>
      <c r="E304" s="97">
        <v>5</v>
      </c>
      <c r="F304" s="97">
        <v>6</v>
      </c>
      <c r="G304" s="97">
        <v>7</v>
      </c>
      <c r="H304" s="97">
        <v>8</v>
      </c>
      <c r="I304" s="97" t="s">
        <v>62</v>
      </c>
      <c r="J304" s="98">
        <v>10</v>
      </c>
      <c r="K304" s="97">
        <v>11</v>
      </c>
      <c r="L304" s="97">
        <v>12</v>
      </c>
      <c r="M304" s="97">
        <v>13</v>
      </c>
      <c r="N304" s="97">
        <v>14</v>
      </c>
      <c r="O304" s="97">
        <v>15</v>
      </c>
      <c r="P304" s="99">
        <v>16</v>
      </c>
      <c r="Q304" s="97">
        <v>17</v>
      </c>
      <c r="R304" s="99">
        <v>18</v>
      </c>
      <c r="S304" s="97">
        <v>19</v>
      </c>
      <c r="T304" s="99">
        <v>20</v>
      </c>
      <c r="U304" s="97">
        <v>21</v>
      </c>
      <c r="V304" s="97">
        <v>22</v>
      </c>
      <c r="W304" s="99">
        <v>23</v>
      </c>
      <c r="X304" s="97">
        <v>24</v>
      </c>
      <c r="Y304" s="97">
        <v>25</v>
      </c>
      <c r="Z304" s="97">
        <v>26</v>
      </c>
      <c r="AA304" s="99">
        <v>27</v>
      </c>
      <c r="AB304" s="97">
        <v>28</v>
      </c>
      <c r="AC304" s="97">
        <v>29</v>
      </c>
      <c r="AD304" s="100">
        <v>30</v>
      </c>
    </row>
    <row r="305" spans="1:30" ht="51" thickBot="1">
      <c r="A305" s="231" t="s">
        <v>6</v>
      </c>
      <c r="B305" s="232"/>
      <c r="C305" s="232"/>
      <c r="D305" s="232"/>
      <c r="E305" s="232"/>
      <c r="F305" s="232"/>
      <c r="G305" s="232"/>
      <c r="H305" s="232"/>
      <c r="I305" s="232"/>
      <c r="J305" s="232"/>
      <c r="K305" s="232"/>
      <c r="L305" s="232"/>
      <c r="M305" s="232"/>
      <c r="N305" s="232"/>
      <c r="O305" s="232"/>
      <c r="P305" s="232"/>
      <c r="Q305" s="232"/>
      <c r="R305" s="232"/>
      <c r="S305" s="232"/>
      <c r="T305" s="232"/>
      <c r="U305" s="232"/>
      <c r="V305" s="232"/>
      <c r="W305" s="232"/>
      <c r="X305" s="232"/>
      <c r="Y305" s="232"/>
      <c r="Z305" s="232"/>
      <c r="AA305" s="232"/>
      <c r="AB305" s="232"/>
      <c r="AC305" s="232"/>
      <c r="AD305" s="233"/>
    </row>
    <row r="306" spans="1:30" ht="101.25" thickBot="1">
      <c r="A306" s="103">
        <v>77</v>
      </c>
      <c r="B306" s="136" t="s">
        <v>194</v>
      </c>
      <c r="C306" s="103"/>
      <c r="D306" s="126"/>
      <c r="E306" s="126"/>
      <c r="F306" s="126"/>
      <c r="G306" s="126">
        <v>17</v>
      </c>
      <c r="H306" s="104"/>
      <c r="I306" s="104"/>
      <c r="J306" s="104"/>
      <c r="K306" s="104"/>
      <c r="L306" s="104"/>
      <c r="M306" s="104"/>
      <c r="N306" s="106"/>
      <c r="O306" s="103">
        <v>4</v>
      </c>
      <c r="P306" s="106">
        <v>2</v>
      </c>
      <c r="Q306" s="103"/>
      <c r="R306" s="106"/>
      <c r="S306" s="103">
        <v>113</v>
      </c>
      <c r="T306" s="106"/>
      <c r="U306" s="103"/>
      <c r="V306" s="103"/>
      <c r="W306" s="106"/>
      <c r="X306" s="103"/>
      <c r="Y306" s="103"/>
      <c r="Z306" s="103"/>
      <c r="AA306" s="106"/>
      <c r="AB306" s="103"/>
      <c r="AC306" s="106"/>
      <c r="AD306" s="103"/>
    </row>
    <row r="307" spans="1:30" ht="51" thickBot="1">
      <c r="A307" s="107">
        <v>16</v>
      </c>
      <c r="B307" s="108" t="s">
        <v>17</v>
      </c>
      <c r="C307" s="105"/>
      <c r="D307" s="115"/>
      <c r="E307" s="115"/>
      <c r="F307" s="115"/>
      <c r="G307" s="115"/>
      <c r="H307" s="109"/>
      <c r="I307" s="109"/>
      <c r="J307" s="109"/>
      <c r="K307" s="109"/>
      <c r="L307" s="109"/>
      <c r="M307" s="109"/>
      <c r="N307" s="110"/>
      <c r="O307" s="105">
        <v>9</v>
      </c>
      <c r="P307" s="110"/>
      <c r="Q307" s="105"/>
      <c r="R307" s="110"/>
      <c r="S307" s="105">
        <v>85</v>
      </c>
      <c r="T307" s="110"/>
      <c r="U307" s="105"/>
      <c r="V307" s="107"/>
      <c r="W307" s="110"/>
      <c r="X307" s="105"/>
      <c r="Y307" s="105"/>
      <c r="Z307" s="110"/>
      <c r="AA307" s="107"/>
      <c r="AB307" s="107">
        <v>1</v>
      </c>
      <c r="AC307" s="110"/>
      <c r="AD307" s="105"/>
    </row>
    <row r="308" spans="1:30" ht="101.25" thickBot="1">
      <c r="A308" s="107">
        <v>3</v>
      </c>
      <c r="B308" s="108" t="s">
        <v>42</v>
      </c>
      <c r="C308" s="109">
        <v>35</v>
      </c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7"/>
      <c r="O308" s="110"/>
      <c r="P308" s="105">
        <v>5</v>
      </c>
      <c r="Q308" s="110"/>
      <c r="R308" s="107"/>
      <c r="S308" s="110"/>
      <c r="T308" s="111"/>
      <c r="U308" s="105"/>
      <c r="V308" s="110"/>
      <c r="W308" s="107"/>
      <c r="X308" s="110"/>
      <c r="Y308" s="107">
        <v>7.5</v>
      </c>
      <c r="Z308" s="110"/>
      <c r="AA308" s="107"/>
      <c r="AB308" s="109"/>
      <c r="AC308" s="107"/>
      <c r="AD308" s="109"/>
    </row>
    <row r="309" spans="1:30" ht="51" thickBot="1">
      <c r="A309" s="107"/>
      <c r="B309" s="108" t="s">
        <v>7</v>
      </c>
      <c r="C309" s="105">
        <f>SUM(C306+C307+C308)</f>
        <v>35</v>
      </c>
      <c r="D309" s="105">
        <f aca="true" t="shared" si="65" ref="D309:AD309">SUM(D306+D307+D308)</f>
        <v>0</v>
      </c>
      <c r="E309" s="105">
        <f t="shared" si="65"/>
        <v>0</v>
      </c>
      <c r="F309" s="105">
        <f t="shared" si="65"/>
        <v>0</v>
      </c>
      <c r="G309" s="105">
        <f t="shared" si="65"/>
        <v>17</v>
      </c>
      <c r="H309" s="105">
        <f t="shared" si="65"/>
        <v>0</v>
      </c>
      <c r="I309" s="105">
        <f t="shared" si="65"/>
        <v>0</v>
      </c>
      <c r="J309" s="105">
        <f t="shared" si="65"/>
        <v>0</v>
      </c>
      <c r="K309" s="105">
        <f t="shared" si="65"/>
        <v>0</v>
      </c>
      <c r="L309" s="105">
        <f t="shared" si="65"/>
        <v>0</v>
      </c>
      <c r="M309" s="105">
        <f t="shared" si="65"/>
        <v>0</v>
      </c>
      <c r="N309" s="105">
        <f t="shared" si="65"/>
        <v>0</v>
      </c>
      <c r="O309" s="105">
        <f t="shared" si="65"/>
        <v>13</v>
      </c>
      <c r="P309" s="105">
        <f t="shared" si="65"/>
        <v>7</v>
      </c>
      <c r="Q309" s="105">
        <f t="shared" si="65"/>
        <v>0</v>
      </c>
      <c r="R309" s="105">
        <f t="shared" si="65"/>
        <v>0</v>
      </c>
      <c r="S309" s="105">
        <f t="shared" si="65"/>
        <v>198</v>
      </c>
      <c r="T309" s="105">
        <f t="shared" si="65"/>
        <v>0</v>
      </c>
      <c r="U309" s="105">
        <f t="shared" si="65"/>
        <v>0</v>
      </c>
      <c r="V309" s="105">
        <f t="shared" si="65"/>
        <v>0</v>
      </c>
      <c r="W309" s="105">
        <f t="shared" si="65"/>
        <v>0</v>
      </c>
      <c r="X309" s="105">
        <f t="shared" si="65"/>
        <v>0</v>
      </c>
      <c r="Y309" s="105">
        <f t="shared" si="65"/>
        <v>7.5</v>
      </c>
      <c r="Z309" s="105">
        <f t="shared" si="65"/>
        <v>0</v>
      </c>
      <c r="AA309" s="105">
        <f t="shared" si="65"/>
        <v>0</v>
      </c>
      <c r="AB309" s="105">
        <f t="shared" si="65"/>
        <v>1</v>
      </c>
      <c r="AC309" s="105">
        <f t="shared" si="65"/>
        <v>0</v>
      </c>
      <c r="AD309" s="105">
        <f t="shared" si="65"/>
        <v>0</v>
      </c>
    </row>
    <row r="310" spans="1:30" ht="51" thickBot="1">
      <c r="A310" s="227" t="s">
        <v>59</v>
      </c>
      <c r="B310" s="228"/>
      <c r="C310" s="228"/>
      <c r="D310" s="228"/>
      <c r="E310" s="228"/>
      <c r="F310" s="228"/>
      <c r="G310" s="228"/>
      <c r="H310" s="228"/>
      <c r="I310" s="228"/>
      <c r="J310" s="228"/>
      <c r="K310" s="228"/>
      <c r="L310" s="228"/>
      <c r="M310" s="228"/>
      <c r="N310" s="228"/>
      <c r="O310" s="228"/>
      <c r="P310" s="228"/>
      <c r="Q310" s="228"/>
      <c r="R310" s="228"/>
      <c r="S310" s="228"/>
      <c r="T310" s="228"/>
      <c r="U310" s="228"/>
      <c r="V310" s="228"/>
      <c r="W310" s="228"/>
      <c r="X310" s="228"/>
      <c r="Y310" s="228"/>
      <c r="Z310" s="228"/>
      <c r="AA310" s="228"/>
      <c r="AB310" s="228"/>
      <c r="AC310" s="228"/>
      <c r="AD310" s="229"/>
    </row>
    <row r="311" spans="1:30" ht="51" thickBot="1">
      <c r="A311" s="107" t="s">
        <v>37</v>
      </c>
      <c r="B311" s="112" t="s">
        <v>129</v>
      </c>
      <c r="C311" s="105"/>
      <c r="D311" s="109"/>
      <c r="E311" s="109"/>
      <c r="F311" s="109"/>
      <c r="G311" s="109"/>
      <c r="H311" s="109"/>
      <c r="I311" s="109"/>
      <c r="J311" s="109"/>
      <c r="K311" s="109">
        <v>100</v>
      </c>
      <c r="L311" s="109"/>
      <c r="M311" s="109"/>
      <c r="N311" s="110"/>
      <c r="O311" s="105"/>
      <c r="P311" s="110"/>
      <c r="Q311" s="105"/>
      <c r="R311" s="110"/>
      <c r="S311" s="105"/>
      <c r="T311" s="110"/>
      <c r="U311" s="105"/>
      <c r="V311" s="110"/>
      <c r="W311" s="105"/>
      <c r="X311" s="105"/>
      <c r="Y311" s="110"/>
      <c r="Z311" s="105"/>
      <c r="AA311" s="110"/>
      <c r="AB311" s="105"/>
      <c r="AC311" s="105"/>
      <c r="AD311" s="109"/>
    </row>
    <row r="312" spans="1:30" ht="51" thickBot="1">
      <c r="A312" s="107"/>
      <c r="B312" s="108" t="s">
        <v>31</v>
      </c>
      <c r="C312" s="109">
        <f>SUM(C311)</f>
        <v>0</v>
      </c>
      <c r="D312" s="109">
        <f>SUM(D311)</f>
        <v>0</v>
      </c>
      <c r="E312" s="109">
        <f aca="true" t="shared" si="66" ref="E312:AC312">SUM(E311)</f>
        <v>0</v>
      </c>
      <c r="F312" s="109">
        <f t="shared" si="66"/>
        <v>0</v>
      </c>
      <c r="G312" s="109">
        <f t="shared" si="66"/>
        <v>0</v>
      </c>
      <c r="H312" s="109">
        <f t="shared" si="66"/>
        <v>0</v>
      </c>
      <c r="I312" s="109">
        <f t="shared" si="66"/>
        <v>0</v>
      </c>
      <c r="J312" s="109">
        <f t="shared" si="66"/>
        <v>0</v>
      </c>
      <c r="K312" s="109">
        <f t="shared" si="66"/>
        <v>100</v>
      </c>
      <c r="L312" s="109">
        <f t="shared" si="66"/>
        <v>0</v>
      </c>
      <c r="M312" s="109">
        <f t="shared" si="66"/>
        <v>0</v>
      </c>
      <c r="N312" s="109">
        <f t="shared" si="66"/>
        <v>0</v>
      </c>
      <c r="O312" s="109">
        <f t="shared" si="66"/>
        <v>0</v>
      </c>
      <c r="P312" s="109">
        <f t="shared" si="66"/>
        <v>0</v>
      </c>
      <c r="Q312" s="109">
        <f t="shared" si="66"/>
        <v>0</v>
      </c>
      <c r="R312" s="109">
        <f t="shared" si="66"/>
        <v>0</v>
      </c>
      <c r="S312" s="109">
        <f t="shared" si="66"/>
        <v>0</v>
      </c>
      <c r="T312" s="109">
        <f t="shared" si="66"/>
        <v>0</v>
      </c>
      <c r="U312" s="109">
        <f t="shared" si="66"/>
        <v>0</v>
      </c>
      <c r="V312" s="109">
        <f t="shared" si="66"/>
        <v>0</v>
      </c>
      <c r="W312" s="109">
        <f t="shared" si="66"/>
        <v>0</v>
      </c>
      <c r="X312" s="109">
        <f t="shared" si="66"/>
        <v>0</v>
      </c>
      <c r="Y312" s="109">
        <f t="shared" si="66"/>
        <v>0</v>
      </c>
      <c r="Z312" s="109">
        <f t="shared" si="66"/>
        <v>0</v>
      </c>
      <c r="AA312" s="109">
        <f t="shared" si="66"/>
        <v>0</v>
      </c>
      <c r="AB312" s="109">
        <f t="shared" si="66"/>
        <v>0</v>
      </c>
      <c r="AC312" s="109">
        <f t="shared" si="66"/>
        <v>0</v>
      </c>
      <c r="AD312" s="109">
        <f>SUM(AD311)</f>
        <v>0</v>
      </c>
    </row>
    <row r="313" spans="1:30" ht="51" thickBot="1">
      <c r="A313" s="231" t="s">
        <v>9</v>
      </c>
      <c r="B313" s="232"/>
      <c r="C313" s="232"/>
      <c r="D313" s="232"/>
      <c r="E313" s="232"/>
      <c r="F313" s="232"/>
      <c r="G313" s="232"/>
      <c r="H313" s="232"/>
      <c r="I313" s="232"/>
      <c r="J313" s="232"/>
      <c r="K313" s="232"/>
      <c r="L313" s="232"/>
      <c r="M313" s="232"/>
      <c r="N313" s="232"/>
      <c r="O313" s="232"/>
      <c r="P313" s="232"/>
      <c r="Q313" s="232"/>
      <c r="R313" s="232"/>
      <c r="S313" s="232"/>
      <c r="T313" s="232"/>
      <c r="U313" s="232"/>
      <c r="V313" s="232"/>
      <c r="W313" s="232"/>
      <c r="X313" s="232"/>
      <c r="Y313" s="232"/>
      <c r="Z313" s="232"/>
      <c r="AA313" s="232"/>
      <c r="AB313" s="232"/>
      <c r="AC313" s="232"/>
      <c r="AD313" s="233"/>
    </row>
    <row r="314" spans="1:30" ht="151.5" thickBot="1">
      <c r="A314" s="217">
        <v>78.79</v>
      </c>
      <c r="B314" s="122" t="s">
        <v>252</v>
      </c>
      <c r="C314" s="105"/>
      <c r="D314" s="109"/>
      <c r="E314" s="109"/>
      <c r="F314" s="109"/>
      <c r="G314" s="109"/>
      <c r="H314" s="109"/>
      <c r="I314" s="109"/>
      <c r="J314" s="109">
        <v>43</v>
      </c>
      <c r="K314" s="109"/>
      <c r="L314" s="109"/>
      <c r="M314" s="109"/>
      <c r="N314" s="110"/>
      <c r="O314" s="107"/>
      <c r="P314" s="110"/>
      <c r="Q314" s="107">
        <v>2</v>
      </c>
      <c r="R314" s="110"/>
      <c r="S314" s="107"/>
      <c r="T314" s="110"/>
      <c r="U314" s="107"/>
      <c r="V314" s="110"/>
      <c r="W314" s="105"/>
      <c r="X314" s="107"/>
      <c r="Y314" s="110"/>
      <c r="Z314" s="107"/>
      <c r="AA314" s="105"/>
      <c r="AB314" s="110"/>
      <c r="AC314" s="107"/>
      <c r="AD314" s="100"/>
    </row>
    <row r="315" spans="1:30" ht="151.5" thickBot="1">
      <c r="A315" s="107">
        <v>80</v>
      </c>
      <c r="B315" s="108" t="s">
        <v>304</v>
      </c>
      <c r="C315" s="105"/>
      <c r="D315" s="109"/>
      <c r="E315" s="109"/>
      <c r="F315" s="109"/>
      <c r="G315" s="109"/>
      <c r="H315" s="109">
        <v>5</v>
      </c>
      <c r="I315" s="109">
        <v>36</v>
      </c>
      <c r="J315" s="109">
        <v>13.4</v>
      </c>
      <c r="K315" s="109"/>
      <c r="L315" s="109"/>
      <c r="M315" s="109"/>
      <c r="N315" s="107"/>
      <c r="O315" s="110"/>
      <c r="P315" s="107">
        <v>1</v>
      </c>
      <c r="Q315" s="110"/>
      <c r="R315" s="107"/>
      <c r="S315" s="110"/>
      <c r="T315" s="107"/>
      <c r="U315" s="107">
        <v>8</v>
      </c>
      <c r="V315" s="110"/>
      <c r="W315" s="107"/>
      <c r="X315" s="110"/>
      <c r="Y315" s="111"/>
      <c r="Z315" s="107"/>
      <c r="AA315" s="110"/>
      <c r="AB315" s="107"/>
      <c r="AC315" s="107"/>
      <c r="AD315" s="109"/>
    </row>
    <row r="316" spans="1:30" ht="51" thickBot="1">
      <c r="A316" s="105">
        <v>54</v>
      </c>
      <c r="B316" s="117" t="s">
        <v>245</v>
      </c>
      <c r="C316" s="105"/>
      <c r="D316" s="109"/>
      <c r="E316" s="109">
        <v>1.5</v>
      </c>
      <c r="F316" s="109"/>
      <c r="G316" s="109"/>
      <c r="H316" s="109"/>
      <c r="I316" s="109"/>
      <c r="J316" s="109">
        <v>171</v>
      </c>
      <c r="K316" s="109"/>
      <c r="L316" s="109"/>
      <c r="M316" s="109"/>
      <c r="N316" s="110"/>
      <c r="O316" s="107">
        <v>3</v>
      </c>
      <c r="P316" s="110"/>
      <c r="Q316" s="107">
        <v>3</v>
      </c>
      <c r="R316" s="110"/>
      <c r="S316" s="107"/>
      <c r="T316" s="111"/>
      <c r="U316" s="107"/>
      <c r="V316" s="110">
        <v>57</v>
      </c>
      <c r="W316" s="107"/>
      <c r="X316" s="107"/>
      <c r="Y316" s="110"/>
      <c r="Z316" s="107"/>
      <c r="AA316" s="110"/>
      <c r="AB316" s="107"/>
      <c r="AC316" s="107"/>
      <c r="AD316" s="109"/>
    </row>
    <row r="317" spans="1:30" ht="51" thickBot="1">
      <c r="A317" s="107">
        <v>7</v>
      </c>
      <c r="B317" s="108" t="s">
        <v>47</v>
      </c>
      <c r="C317" s="105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>
        <v>15</v>
      </c>
      <c r="N317" s="110"/>
      <c r="O317" s="107">
        <v>9</v>
      </c>
      <c r="P317" s="110"/>
      <c r="Q317" s="107"/>
      <c r="R317" s="110"/>
      <c r="S317" s="107"/>
      <c r="T317" s="107"/>
      <c r="U317" s="107"/>
      <c r="V317" s="110"/>
      <c r="W317" s="107"/>
      <c r="X317" s="107"/>
      <c r="Y317" s="110"/>
      <c r="Z317" s="107"/>
      <c r="AA317" s="110"/>
      <c r="AB317" s="107"/>
      <c r="AC317" s="107"/>
      <c r="AD317" s="109"/>
    </row>
    <row r="318" spans="1:30" ht="101.25" thickBot="1">
      <c r="A318" s="107" t="s">
        <v>37</v>
      </c>
      <c r="B318" s="108" t="s">
        <v>75</v>
      </c>
      <c r="C318" s="105"/>
      <c r="D318" s="109">
        <v>40</v>
      </c>
      <c r="E318" s="109"/>
      <c r="F318" s="109"/>
      <c r="G318" s="109"/>
      <c r="H318" s="109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5"/>
      <c r="AA318" s="115"/>
      <c r="AB318" s="115"/>
      <c r="AC318" s="115"/>
      <c r="AD318" s="109"/>
    </row>
    <row r="319" spans="1:30" ht="51" thickBot="1">
      <c r="A319" s="105"/>
      <c r="B319" s="112" t="s">
        <v>31</v>
      </c>
      <c r="C319" s="105">
        <f aca="true" t="shared" si="67" ref="C319:AD319">SUM(C314:C318)</f>
        <v>0</v>
      </c>
      <c r="D319" s="105">
        <f t="shared" si="67"/>
        <v>40</v>
      </c>
      <c r="E319" s="105">
        <f t="shared" si="67"/>
        <v>1.5</v>
      </c>
      <c r="F319" s="105">
        <f t="shared" si="67"/>
        <v>0</v>
      </c>
      <c r="G319" s="105">
        <f t="shared" si="67"/>
        <v>0</v>
      </c>
      <c r="H319" s="105">
        <f t="shared" si="67"/>
        <v>5</v>
      </c>
      <c r="I319" s="105">
        <f t="shared" si="67"/>
        <v>36</v>
      </c>
      <c r="J319" s="105">
        <f t="shared" si="67"/>
        <v>227.4</v>
      </c>
      <c r="K319" s="105">
        <f t="shared" si="67"/>
        <v>0</v>
      </c>
      <c r="L319" s="105">
        <f t="shared" si="67"/>
        <v>0</v>
      </c>
      <c r="M319" s="105">
        <f t="shared" si="67"/>
        <v>15</v>
      </c>
      <c r="N319" s="105">
        <f t="shared" si="67"/>
        <v>0</v>
      </c>
      <c r="O319" s="105">
        <f t="shared" si="67"/>
        <v>12</v>
      </c>
      <c r="P319" s="105">
        <f t="shared" si="67"/>
        <v>1</v>
      </c>
      <c r="Q319" s="105">
        <f t="shared" si="67"/>
        <v>5</v>
      </c>
      <c r="R319" s="105">
        <f t="shared" si="67"/>
        <v>0</v>
      </c>
      <c r="S319" s="105">
        <f t="shared" si="67"/>
        <v>0</v>
      </c>
      <c r="T319" s="105">
        <f t="shared" si="67"/>
        <v>0</v>
      </c>
      <c r="U319" s="105">
        <f t="shared" si="67"/>
        <v>8</v>
      </c>
      <c r="V319" s="105">
        <f t="shared" si="67"/>
        <v>57</v>
      </c>
      <c r="W319" s="105">
        <f t="shared" si="67"/>
        <v>0</v>
      </c>
      <c r="X319" s="105">
        <f t="shared" si="67"/>
        <v>0</v>
      </c>
      <c r="Y319" s="105">
        <f t="shared" si="67"/>
        <v>0</v>
      </c>
      <c r="Z319" s="105">
        <f t="shared" si="67"/>
        <v>0</v>
      </c>
      <c r="AA319" s="105">
        <f t="shared" si="67"/>
        <v>0</v>
      </c>
      <c r="AB319" s="105">
        <f t="shared" si="67"/>
        <v>0</v>
      </c>
      <c r="AC319" s="105">
        <f t="shared" si="67"/>
        <v>0</v>
      </c>
      <c r="AD319" s="105">
        <f t="shared" si="67"/>
        <v>0</v>
      </c>
    </row>
    <row r="320" spans="1:30" ht="51" thickBot="1">
      <c r="A320" s="231" t="s">
        <v>30</v>
      </c>
      <c r="B320" s="232"/>
      <c r="C320" s="232"/>
      <c r="D320" s="232"/>
      <c r="E320" s="232"/>
      <c r="F320" s="232"/>
      <c r="G320" s="232"/>
      <c r="H320" s="232"/>
      <c r="I320" s="232"/>
      <c r="J320" s="232"/>
      <c r="K320" s="232"/>
      <c r="L320" s="232"/>
      <c r="M320" s="232"/>
      <c r="N320" s="232"/>
      <c r="O320" s="232"/>
      <c r="P320" s="232"/>
      <c r="Q320" s="232"/>
      <c r="R320" s="232"/>
      <c r="S320" s="232"/>
      <c r="T320" s="232"/>
      <c r="U320" s="232"/>
      <c r="V320" s="232"/>
      <c r="W320" s="232"/>
      <c r="X320" s="232"/>
      <c r="Y320" s="232"/>
      <c r="Z320" s="232"/>
      <c r="AA320" s="232"/>
      <c r="AB320" s="232"/>
      <c r="AC320" s="232"/>
      <c r="AD320" s="233"/>
    </row>
    <row r="321" spans="1:30" ht="101.25" thickBot="1">
      <c r="A321" s="107">
        <v>8.9</v>
      </c>
      <c r="B321" s="117" t="s">
        <v>237</v>
      </c>
      <c r="C321" s="107"/>
      <c r="D321" s="109"/>
      <c r="E321" s="107"/>
      <c r="F321" s="107"/>
      <c r="G321" s="107"/>
      <c r="H321" s="109"/>
      <c r="I321" s="109"/>
      <c r="J321" s="109"/>
      <c r="K321" s="109"/>
      <c r="L321" s="109"/>
      <c r="M321" s="109"/>
      <c r="N321" s="110"/>
      <c r="O321" s="105"/>
      <c r="P321" s="110"/>
      <c r="Q321" s="105"/>
      <c r="R321" s="110"/>
      <c r="S321" s="105">
        <v>154</v>
      </c>
      <c r="T321" s="110"/>
      <c r="U321" s="105"/>
      <c r="V321" s="110"/>
      <c r="W321" s="105"/>
      <c r="X321" s="105"/>
      <c r="Y321" s="110"/>
      <c r="Z321" s="105"/>
      <c r="AA321" s="105"/>
      <c r="AB321" s="110"/>
      <c r="AC321" s="105"/>
      <c r="AD321" s="109"/>
    </row>
    <row r="322" spans="1:30" ht="51" thickBot="1">
      <c r="A322" s="107">
        <v>81</v>
      </c>
      <c r="B322" s="108" t="s">
        <v>174</v>
      </c>
      <c r="C322" s="105"/>
      <c r="D322" s="109"/>
      <c r="E322" s="109">
        <v>21</v>
      </c>
      <c r="F322" s="109"/>
      <c r="G322" s="109"/>
      <c r="H322" s="109"/>
      <c r="I322" s="109"/>
      <c r="J322" s="109"/>
      <c r="K322" s="109"/>
      <c r="L322" s="109"/>
      <c r="M322" s="109"/>
      <c r="N322" s="109"/>
      <c r="O322" s="109">
        <v>8</v>
      </c>
      <c r="P322" s="109">
        <v>8</v>
      </c>
      <c r="Q322" s="109">
        <v>0.8</v>
      </c>
      <c r="R322" s="109">
        <v>6</v>
      </c>
      <c r="S322" s="109"/>
      <c r="T322" s="109">
        <v>17</v>
      </c>
      <c r="U322" s="109"/>
      <c r="V322" s="109"/>
      <c r="W322" s="109"/>
      <c r="X322" s="109">
        <v>2</v>
      </c>
      <c r="Y322" s="109"/>
      <c r="Z322" s="110"/>
      <c r="AA322" s="107"/>
      <c r="AB322" s="109"/>
      <c r="AC322" s="109"/>
      <c r="AD322" s="109"/>
    </row>
    <row r="323" spans="1:30" ht="51" thickBot="1">
      <c r="A323" s="107"/>
      <c r="B323" s="108" t="s">
        <v>7</v>
      </c>
      <c r="C323" s="105">
        <f aca="true" t="shared" si="68" ref="C323:AD323">SUM(C321:C322)</f>
        <v>0</v>
      </c>
      <c r="D323" s="105">
        <f t="shared" si="68"/>
        <v>0</v>
      </c>
      <c r="E323" s="105">
        <f t="shared" si="68"/>
        <v>21</v>
      </c>
      <c r="F323" s="105">
        <f t="shared" si="68"/>
        <v>0</v>
      </c>
      <c r="G323" s="105">
        <f t="shared" si="68"/>
        <v>0</v>
      </c>
      <c r="H323" s="105">
        <f t="shared" si="68"/>
        <v>0</v>
      </c>
      <c r="I323" s="105">
        <f t="shared" si="68"/>
        <v>0</v>
      </c>
      <c r="J323" s="105">
        <f t="shared" si="68"/>
        <v>0</v>
      </c>
      <c r="K323" s="105">
        <f t="shared" si="68"/>
        <v>0</v>
      </c>
      <c r="L323" s="105">
        <f t="shared" si="68"/>
        <v>0</v>
      </c>
      <c r="M323" s="105">
        <f t="shared" si="68"/>
        <v>0</v>
      </c>
      <c r="N323" s="105">
        <f t="shared" si="68"/>
        <v>0</v>
      </c>
      <c r="O323" s="105">
        <f t="shared" si="68"/>
        <v>8</v>
      </c>
      <c r="P323" s="105">
        <f t="shared" si="68"/>
        <v>8</v>
      </c>
      <c r="Q323" s="105">
        <f t="shared" si="68"/>
        <v>0.8</v>
      </c>
      <c r="R323" s="105">
        <f t="shared" si="68"/>
        <v>6</v>
      </c>
      <c r="S323" s="105">
        <f t="shared" si="68"/>
        <v>154</v>
      </c>
      <c r="T323" s="105">
        <f t="shared" si="68"/>
        <v>17</v>
      </c>
      <c r="U323" s="105">
        <f t="shared" si="68"/>
        <v>0</v>
      </c>
      <c r="V323" s="105">
        <f t="shared" si="68"/>
        <v>0</v>
      </c>
      <c r="W323" s="105">
        <f t="shared" si="68"/>
        <v>0</v>
      </c>
      <c r="X323" s="105">
        <f t="shared" si="68"/>
        <v>2</v>
      </c>
      <c r="Y323" s="105">
        <f t="shared" si="68"/>
        <v>0</v>
      </c>
      <c r="Z323" s="105">
        <f t="shared" si="68"/>
        <v>0</v>
      </c>
      <c r="AA323" s="105">
        <f t="shared" si="68"/>
        <v>0</v>
      </c>
      <c r="AB323" s="105">
        <f t="shared" si="68"/>
        <v>0</v>
      </c>
      <c r="AC323" s="105">
        <f t="shared" si="68"/>
        <v>0</v>
      </c>
      <c r="AD323" s="105">
        <f t="shared" si="68"/>
        <v>0</v>
      </c>
    </row>
    <row r="324" spans="1:30" ht="51" thickBot="1">
      <c r="A324" s="227" t="s">
        <v>32</v>
      </c>
      <c r="B324" s="228"/>
      <c r="C324" s="228"/>
      <c r="D324" s="228"/>
      <c r="E324" s="228"/>
      <c r="F324" s="228"/>
      <c r="G324" s="228"/>
      <c r="H324" s="228"/>
      <c r="I324" s="228"/>
      <c r="J324" s="228"/>
      <c r="K324" s="228"/>
      <c r="L324" s="228"/>
      <c r="M324" s="228"/>
      <c r="N324" s="228"/>
      <c r="O324" s="228"/>
      <c r="P324" s="228"/>
      <c r="Q324" s="228"/>
      <c r="R324" s="228"/>
      <c r="S324" s="228"/>
      <c r="T324" s="228"/>
      <c r="U324" s="228"/>
      <c r="V324" s="228"/>
      <c r="W324" s="228"/>
      <c r="X324" s="228"/>
      <c r="Y324" s="228"/>
      <c r="Z324" s="228"/>
      <c r="AA324" s="228"/>
      <c r="AB324" s="228"/>
      <c r="AC324" s="228"/>
      <c r="AD324" s="229"/>
    </row>
    <row r="325" spans="1:30" ht="51" thickBot="1">
      <c r="A325" s="103">
        <v>82</v>
      </c>
      <c r="B325" s="102" t="s">
        <v>157</v>
      </c>
      <c r="C325" s="104"/>
      <c r="D325" s="104"/>
      <c r="E325" s="104">
        <v>6</v>
      </c>
      <c r="F325" s="104"/>
      <c r="G325" s="104">
        <v>4</v>
      </c>
      <c r="H325" s="104"/>
      <c r="I325" s="104"/>
      <c r="J325" s="104">
        <v>8</v>
      </c>
      <c r="K325" s="104"/>
      <c r="L325" s="104"/>
      <c r="M325" s="104"/>
      <c r="N325" s="104"/>
      <c r="O325" s="104"/>
      <c r="P325" s="104"/>
      <c r="Q325" s="104">
        <v>4</v>
      </c>
      <c r="R325" s="104">
        <v>4</v>
      </c>
      <c r="S325" s="104">
        <v>14</v>
      </c>
      <c r="T325" s="104"/>
      <c r="U325" s="104"/>
      <c r="V325" s="104"/>
      <c r="W325" s="104">
        <v>45</v>
      </c>
      <c r="X325" s="104"/>
      <c r="Y325" s="104"/>
      <c r="Z325" s="104"/>
      <c r="AA325" s="104"/>
      <c r="AB325" s="104"/>
      <c r="AC325" s="104"/>
      <c r="AD325" s="104"/>
    </row>
    <row r="326" spans="1:30" ht="51" thickBot="1">
      <c r="A326" s="105">
        <v>41</v>
      </c>
      <c r="B326" s="108" t="s">
        <v>224</v>
      </c>
      <c r="C326" s="105"/>
      <c r="D326" s="109"/>
      <c r="E326" s="109"/>
      <c r="F326" s="109"/>
      <c r="G326" s="109"/>
      <c r="H326" s="109"/>
      <c r="I326" s="109">
        <v>119</v>
      </c>
      <c r="J326" s="109"/>
      <c r="K326" s="109"/>
      <c r="L326" s="109"/>
      <c r="M326" s="109"/>
      <c r="N326" s="110"/>
      <c r="O326" s="107"/>
      <c r="P326" s="110">
        <v>5</v>
      </c>
      <c r="Q326" s="107"/>
      <c r="R326" s="110"/>
      <c r="S326" s="107"/>
      <c r="T326" s="111"/>
      <c r="U326" s="107"/>
      <c r="V326" s="110"/>
      <c r="W326" s="107"/>
      <c r="X326" s="107"/>
      <c r="Y326" s="110"/>
      <c r="Z326" s="107"/>
      <c r="AA326" s="110"/>
      <c r="AB326" s="107"/>
      <c r="AC326" s="107"/>
      <c r="AD326" s="109"/>
    </row>
    <row r="327" spans="1:30" ht="101.25" thickBot="1">
      <c r="A327" s="107" t="s">
        <v>37</v>
      </c>
      <c r="B327" s="108" t="s">
        <v>63</v>
      </c>
      <c r="C327" s="109">
        <v>30</v>
      </c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  <c r="Z327" s="109"/>
      <c r="AA327" s="109"/>
      <c r="AB327" s="109"/>
      <c r="AC327" s="109"/>
      <c r="AD327" s="109"/>
    </row>
    <row r="328" spans="1:30" ht="51" thickBot="1">
      <c r="A328" s="105">
        <v>25</v>
      </c>
      <c r="B328" s="118" t="s">
        <v>8</v>
      </c>
      <c r="C328" s="105"/>
      <c r="D328" s="115"/>
      <c r="E328" s="115"/>
      <c r="F328" s="115"/>
      <c r="G328" s="115"/>
      <c r="H328" s="109"/>
      <c r="I328" s="109"/>
      <c r="J328" s="109"/>
      <c r="K328" s="109"/>
      <c r="L328" s="109"/>
      <c r="M328" s="109"/>
      <c r="N328" s="110"/>
      <c r="O328" s="105">
        <v>9</v>
      </c>
      <c r="P328" s="110"/>
      <c r="Q328" s="105"/>
      <c r="R328" s="110"/>
      <c r="S328" s="105"/>
      <c r="T328" s="105"/>
      <c r="U328" s="105"/>
      <c r="V328" s="110"/>
      <c r="W328" s="105"/>
      <c r="X328" s="105"/>
      <c r="Y328" s="110"/>
      <c r="Z328" s="105">
        <v>0.5</v>
      </c>
      <c r="AA328" s="105"/>
      <c r="AB328" s="110"/>
      <c r="AC328" s="105"/>
      <c r="AD328" s="109"/>
    </row>
    <row r="329" spans="1:30" ht="101.25" thickBot="1">
      <c r="A329" s="107">
        <v>14</v>
      </c>
      <c r="B329" s="108" t="s">
        <v>203</v>
      </c>
      <c r="C329" s="105"/>
      <c r="D329" s="115"/>
      <c r="E329" s="115"/>
      <c r="F329" s="115"/>
      <c r="G329" s="115"/>
      <c r="H329" s="109"/>
      <c r="I329" s="109"/>
      <c r="J329" s="109"/>
      <c r="K329" s="109"/>
      <c r="L329" s="109">
        <v>70</v>
      </c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  <c r="Z329" s="105"/>
      <c r="AA329" s="109"/>
      <c r="AB329" s="109"/>
      <c r="AC329" s="109"/>
      <c r="AD329" s="109"/>
    </row>
    <row r="330" spans="1:30" ht="51" thickBot="1">
      <c r="A330" s="107"/>
      <c r="B330" s="108" t="s">
        <v>31</v>
      </c>
      <c r="C330" s="105">
        <f>SUM(C325:C329)</f>
        <v>30</v>
      </c>
      <c r="D330" s="105">
        <f aca="true" t="shared" si="69" ref="D330:AD330">SUM(D325:D329)</f>
        <v>0</v>
      </c>
      <c r="E330" s="105">
        <f t="shared" si="69"/>
        <v>6</v>
      </c>
      <c r="F330" s="105">
        <f t="shared" si="69"/>
        <v>0</v>
      </c>
      <c r="G330" s="105">
        <f t="shared" si="69"/>
        <v>4</v>
      </c>
      <c r="H330" s="105">
        <f t="shared" si="69"/>
        <v>0</v>
      </c>
      <c r="I330" s="105">
        <f t="shared" si="69"/>
        <v>119</v>
      </c>
      <c r="J330" s="105">
        <f t="shared" si="69"/>
        <v>8</v>
      </c>
      <c r="K330" s="105">
        <f t="shared" si="69"/>
        <v>0</v>
      </c>
      <c r="L330" s="105">
        <f t="shared" si="69"/>
        <v>70</v>
      </c>
      <c r="M330" s="105">
        <f t="shared" si="69"/>
        <v>0</v>
      </c>
      <c r="N330" s="105">
        <f t="shared" si="69"/>
        <v>0</v>
      </c>
      <c r="O330" s="105">
        <f t="shared" si="69"/>
        <v>9</v>
      </c>
      <c r="P330" s="105">
        <f t="shared" si="69"/>
        <v>5</v>
      </c>
      <c r="Q330" s="105">
        <f t="shared" si="69"/>
        <v>4</v>
      </c>
      <c r="R330" s="105">
        <f t="shared" si="69"/>
        <v>4</v>
      </c>
      <c r="S330" s="105">
        <f t="shared" si="69"/>
        <v>14</v>
      </c>
      <c r="T330" s="105">
        <f t="shared" si="69"/>
        <v>0</v>
      </c>
      <c r="U330" s="105">
        <f t="shared" si="69"/>
        <v>0</v>
      </c>
      <c r="V330" s="105">
        <f t="shared" si="69"/>
        <v>0</v>
      </c>
      <c r="W330" s="105">
        <f t="shared" si="69"/>
        <v>45</v>
      </c>
      <c r="X330" s="105">
        <f t="shared" si="69"/>
        <v>0</v>
      </c>
      <c r="Y330" s="105">
        <f t="shared" si="69"/>
        <v>0</v>
      </c>
      <c r="Z330" s="105">
        <f t="shared" si="69"/>
        <v>0.5</v>
      </c>
      <c r="AA330" s="105">
        <f t="shared" si="69"/>
        <v>0</v>
      </c>
      <c r="AB330" s="105">
        <f t="shared" si="69"/>
        <v>0</v>
      </c>
      <c r="AC330" s="105">
        <f t="shared" si="69"/>
        <v>0</v>
      </c>
      <c r="AD330" s="105">
        <f t="shared" si="69"/>
        <v>0</v>
      </c>
    </row>
    <row r="331" spans="1:30" ht="101.25" thickBot="1">
      <c r="A331" s="91"/>
      <c r="B331" s="108" t="s">
        <v>76</v>
      </c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>
        <v>4</v>
      </c>
      <c r="AD331" s="105"/>
    </row>
    <row r="332" spans="1:30" ht="51" thickBot="1">
      <c r="A332" s="107"/>
      <c r="B332" s="121" t="s">
        <v>11</v>
      </c>
      <c r="C332" s="105">
        <f aca="true" t="shared" si="70" ref="C332:O332">SUM(C309+C319+C323+C330+C312)</f>
        <v>65</v>
      </c>
      <c r="D332" s="105">
        <f t="shared" si="70"/>
        <v>40</v>
      </c>
      <c r="E332" s="105">
        <f t="shared" si="70"/>
        <v>28.5</v>
      </c>
      <c r="F332" s="105">
        <f t="shared" si="70"/>
        <v>0</v>
      </c>
      <c r="G332" s="105">
        <f t="shared" si="70"/>
        <v>21</v>
      </c>
      <c r="H332" s="105">
        <f t="shared" si="70"/>
        <v>5</v>
      </c>
      <c r="I332" s="105">
        <f t="shared" si="70"/>
        <v>155</v>
      </c>
      <c r="J332" s="105">
        <f t="shared" si="70"/>
        <v>235.4</v>
      </c>
      <c r="K332" s="105">
        <f t="shared" si="70"/>
        <v>100</v>
      </c>
      <c r="L332" s="105">
        <f t="shared" si="70"/>
        <v>70</v>
      </c>
      <c r="M332" s="105">
        <f t="shared" si="70"/>
        <v>15</v>
      </c>
      <c r="N332" s="105">
        <f t="shared" si="70"/>
        <v>0</v>
      </c>
      <c r="O332" s="105">
        <f t="shared" si="70"/>
        <v>42</v>
      </c>
      <c r="P332" s="105">
        <f aca="true" t="shared" si="71" ref="P332:AB332">SUM(P309+P319+P323+P330)</f>
        <v>21</v>
      </c>
      <c r="Q332" s="105">
        <f t="shared" si="71"/>
        <v>9.8</v>
      </c>
      <c r="R332" s="105">
        <f t="shared" si="71"/>
        <v>10</v>
      </c>
      <c r="S332" s="105">
        <f t="shared" si="71"/>
        <v>366</v>
      </c>
      <c r="T332" s="105">
        <f t="shared" si="71"/>
        <v>17</v>
      </c>
      <c r="U332" s="105">
        <f t="shared" si="71"/>
        <v>8</v>
      </c>
      <c r="V332" s="105">
        <f t="shared" si="71"/>
        <v>57</v>
      </c>
      <c r="W332" s="105">
        <f t="shared" si="71"/>
        <v>45</v>
      </c>
      <c r="X332" s="105">
        <f t="shared" si="71"/>
        <v>2</v>
      </c>
      <c r="Y332" s="105">
        <f t="shared" si="71"/>
        <v>7.5</v>
      </c>
      <c r="Z332" s="105">
        <f t="shared" si="71"/>
        <v>0.5</v>
      </c>
      <c r="AA332" s="105">
        <f t="shared" si="71"/>
        <v>0</v>
      </c>
      <c r="AB332" s="105">
        <f t="shared" si="71"/>
        <v>1</v>
      </c>
      <c r="AC332" s="105">
        <v>4</v>
      </c>
      <c r="AD332" s="105">
        <f>SUM(AD309+AD319+AD323+AD330)</f>
        <v>0</v>
      </c>
    </row>
    <row r="333" spans="1:30" ht="51" thickBot="1">
      <c r="A333" s="231" t="s">
        <v>137</v>
      </c>
      <c r="B333" s="232"/>
      <c r="C333" s="232"/>
      <c r="D333" s="232"/>
      <c r="E333" s="232"/>
      <c r="F333" s="232"/>
      <c r="G333" s="232"/>
      <c r="H333" s="232"/>
      <c r="I333" s="232"/>
      <c r="J333" s="232"/>
      <c r="K333" s="232"/>
      <c r="L333" s="232"/>
      <c r="M333" s="232"/>
      <c r="N333" s="232"/>
      <c r="O333" s="232"/>
      <c r="P333" s="232"/>
      <c r="Q333" s="232"/>
      <c r="R333" s="232"/>
      <c r="S333" s="232"/>
      <c r="T333" s="232"/>
      <c r="U333" s="232"/>
      <c r="V333" s="232"/>
      <c r="W333" s="232"/>
      <c r="X333" s="232"/>
      <c r="Y333" s="232"/>
      <c r="Z333" s="232"/>
      <c r="AA333" s="232"/>
      <c r="AB333" s="232"/>
      <c r="AC333" s="232"/>
      <c r="AD333" s="233"/>
    </row>
    <row r="334" spans="1:30" ht="50.25" customHeight="1">
      <c r="A334" s="236" t="s">
        <v>130</v>
      </c>
      <c r="B334" s="234" t="s">
        <v>24</v>
      </c>
      <c r="C334" s="221" t="s">
        <v>63</v>
      </c>
      <c r="D334" s="221" t="s">
        <v>64</v>
      </c>
      <c r="E334" s="221" t="s">
        <v>65</v>
      </c>
      <c r="F334" s="221" t="s">
        <v>66</v>
      </c>
      <c r="G334" s="221" t="s">
        <v>60</v>
      </c>
      <c r="H334" s="221" t="s">
        <v>67</v>
      </c>
      <c r="I334" s="221" t="s">
        <v>114</v>
      </c>
      <c r="J334" s="221" t="s">
        <v>108</v>
      </c>
      <c r="K334" s="89"/>
      <c r="L334" s="221" t="s">
        <v>120</v>
      </c>
      <c r="M334" s="221" t="s">
        <v>69</v>
      </c>
      <c r="N334" s="221" t="s">
        <v>48</v>
      </c>
      <c r="O334" s="221" t="s">
        <v>49</v>
      </c>
      <c r="P334" s="221" t="s">
        <v>70</v>
      </c>
      <c r="Q334" s="221" t="s">
        <v>50</v>
      </c>
      <c r="R334" s="221" t="s">
        <v>71</v>
      </c>
      <c r="S334" s="221" t="s">
        <v>208</v>
      </c>
      <c r="T334" s="221" t="s">
        <v>74</v>
      </c>
      <c r="U334" s="221" t="s">
        <v>111</v>
      </c>
      <c r="V334" s="221" t="s">
        <v>116</v>
      </c>
      <c r="W334" s="221" t="s">
        <v>117</v>
      </c>
      <c r="X334" s="221" t="s">
        <v>51</v>
      </c>
      <c r="Y334" s="221" t="s">
        <v>52</v>
      </c>
      <c r="Z334" s="221" t="s">
        <v>54</v>
      </c>
      <c r="AA334" s="89"/>
      <c r="AB334" s="221" t="s">
        <v>72</v>
      </c>
      <c r="AC334" s="221" t="s">
        <v>53</v>
      </c>
      <c r="AD334" s="221" t="s">
        <v>73</v>
      </c>
    </row>
    <row r="335" spans="1:30" ht="354" customHeight="1" thickBot="1">
      <c r="A335" s="237"/>
      <c r="B335" s="235"/>
      <c r="C335" s="222"/>
      <c r="D335" s="222"/>
      <c r="E335" s="222"/>
      <c r="F335" s="222"/>
      <c r="G335" s="222"/>
      <c r="H335" s="222"/>
      <c r="I335" s="222"/>
      <c r="J335" s="222"/>
      <c r="K335" s="90" t="s">
        <v>68</v>
      </c>
      <c r="L335" s="222"/>
      <c r="M335" s="222"/>
      <c r="N335" s="222"/>
      <c r="O335" s="222"/>
      <c r="P335" s="222"/>
      <c r="Q335" s="222"/>
      <c r="R335" s="222"/>
      <c r="S335" s="222"/>
      <c r="T335" s="222"/>
      <c r="U335" s="222"/>
      <c r="V335" s="222"/>
      <c r="W335" s="222"/>
      <c r="X335" s="222"/>
      <c r="Y335" s="222"/>
      <c r="Z335" s="222"/>
      <c r="AA335" s="90" t="s">
        <v>184</v>
      </c>
      <c r="AB335" s="222"/>
      <c r="AC335" s="222"/>
      <c r="AD335" s="222"/>
    </row>
    <row r="336" spans="1:30" s="138" customFormat="1" ht="51" thickBot="1">
      <c r="A336" s="91">
        <v>1</v>
      </c>
      <c r="B336" s="96">
        <v>2</v>
      </c>
      <c r="C336" s="97" t="s">
        <v>61</v>
      </c>
      <c r="D336" s="98">
        <v>4</v>
      </c>
      <c r="E336" s="97">
        <v>5</v>
      </c>
      <c r="F336" s="97">
        <v>6</v>
      </c>
      <c r="G336" s="97">
        <v>7</v>
      </c>
      <c r="H336" s="97">
        <v>8</v>
      </c>
      <c r="I336" s="97" t="s">
        <v>62</v>
      </c>
      <c r="J336" s="98">
        <v>10</v>
      </c>
      <c r="K336" s="97">
        <v>11</v>
      </c>
      <c r="L336" s="97">
        <v>12</v>
      </c>
      <c r="M336" s="97">
        <v>13</v>
      </c>
      <c r="N336" s="97">
        <v>14</v>
      </c>
      <c r="O336" s="97">
        <v>15</v>
      </c>
      <c r="P336" s="99">
        <v>16</v>
      </c>
      <c r="Q336" s="97">
        <v>17</v>
      </c>
      <c r="R336" s="99">
        <v>18</v>
      </c>
      <c r="S336" s="97">
        <v>19</v>
      </c>
      <c r="T336" s="99">
        <v>20</v>
      </c>
      <c r="U336" s="97">
        <v>21</v>
      </c>
      <c r="V336" s="97">
        <v>22</v>
      </c>
      <c r="W336" s="99">
        <v>23</v>
      </c>
      <c r="X336" s="97">
        <v>24</v>
      </c>
      <c r="Y336" s="97">
        <v>25</v>
      </c>
      <c r="Z336" s="97">
        <v>26</v>
      </c>
      <c r="AA336" s="99">
        <v>27</v>
      </c>
      <c r="AB336" s="97">
        <v>28</v>
      </c>
      <c r="AC336" s="97">
        <v>29</v>
      </c>
      <c r="AD336" s="100">
        <v>30</v>
      </c>
    </row>
    <row r="337" spans="1:30" ht="51" thickBot="1">
      <c r="A337" s="231" t="s">
        <v>6</v>
      </c>
      <c r="B337" s="232"/>
      <c r="C337" s="232"/>
      <c r="D337" s="232"/>
      <c r="E337" s="232"/>
      <c r="F337" s="232"/>
      <c r="G337" s="232"/>
      <c r="H337" s="232"/>
      <c r="I337" s="232"/>
      <c r="J337" s="232"/>
      <c r="K337" s="232"/>
      <c r="L337" s="232"/>
      <c r="M337" s="232"/>
      <c r="N337" s="232"/>
      <c r="O337" s="232"/>
      <c r="P337" s="232"/>
      <c r="Q337" s="232"/>
      <c r="R337" s="232"/>
      <c r="S337" s="232"/>
      <c r="T337" s="232"/>
      <c r="U337" s="232"/>
      <c r="V337" s="232"/>
      <c r="W337" s="232"/>
      <c r="X337" s="232"/>
      <c r="Y337" s="232"/>
      <c r="Z337" s="232"/>
      <c r="AA337" s="232"/>
      <c r="AB337" s="232"/>
      <c r="AC337" s="232"/>
      <c r="AD337" s="233"/>
    </row>
    <row r="338" spans="1:30" ht="101.25" thickBot="1">
      <c r="A338" s="105">
        <v>83</v>
      </c>
      <c r="B338" s="112" t="s">
        <v>196</v>
      </c>
      <c r="C338" s="105"/>
      <c r="D338" s="115"/>
      <c r="E338" s="115"/>
      <c r="F338" s="115"/>
      <c r="G338" s="115">
        <v>14</v>
      </c>
      <c r="H338" s="109"/>
      <c r="I338" s="109"/>
      <c r="J338" s="109"/>
      <c r="K338" s="109"/>
      <c r="L338" s="109"/>
      <c r="M338" s="109"/>
      <c r="N338" s="110"/>
      <c r="O338" s="105">
        <v>2</v>
      </c>
      <c r="P338" s="105">
        <v>1.5</v>
      </c>
      <c r="Q338" s="105"/>
      <c r="R338" s="110"/>
      <c r="S338" s="105">
        <v>135</v>
      </c>
      <c r="T338" s="110"/>
      <c r="U338" s="105"/>
      <c r="V338" s="105"/>
      <c r="W338" s="110"/>
      <c r="X338" s="105"/>
      <c r="Y338" s="105"/>
      <c r="Z338" s="105"/>
      <c r="AA338" s="110"/>
      <c r="AB338" s="105"/>
      <c r="AC338" s="110"/>
      <c r="AD338" s="105"/>
    </row>
    <row r="339" spans="1:30" ht="48.75" customHeight="1" thickBot="1">
      <c r="A339" s="107">
        <v>2</v>
      </c>
      <c r="B339" s="108" t="s">
        <v>195</v>
      </c>
      <c r="C339" s="105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7"/>
      <c r="O339" s="105">
        <v>2</v>
      </c>
      <c r="P339" s="107"/>
      <c r="Q339" s="110"/>
      <c r="R339" s="107"/>
      <c r="S339" s="110">
        <v>29</v>
      </c>
      <c r="T339" s="107"/>
      <c r="U339" s="107"/>
      <c r="V339" s="110"/>
      <c r="W339" s="107"/>
      <c r="X339" s="110"/>
      <c r="Y339" s="107"/>
      <c r="Z339" s="110"/>
      <c r="AA339" s="107">
        <v>2</v>
      </c>
      <c r="AB339" s="107"/>
      <c r="AC339" s="107"/>
      <c r="AD339" s="105"/>
    </row>
    <row r="340" spans="1:30" ht="101.25" thickBot="1">
      <c r="A340" s="107">
        <v>3</v>
      </c>
      <c r="B340" s="108" t="s">
        <v>42</v>
      </c>
      <c r="C340" s="109">
        <v>35</v>
      </c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7"/>
      <c r="O340" s="110"/>
      <c r="P340" s="105">
        <v>5</v>
      </c>
      <c r="Q340" s="110"/>
      <c r="R340" s="107"/>
      <c r="S340" s="110"/>
      <c r="T340" s="111"/>
      <c r="U340" s="105"/>
      <c r="V340" s="110"/>
      <c r="W340" s="107"/>
      <c r="X340" s="110"/>
      <c r="Y340" s="107">
        <v>7.5</v>
      </c>
      <c r="Z340" s="110"/>
      <c r="AA340" s="107"/>
      <c r="AB340" s="109"/>
      <c r="AC340" s="107"/>
      <c r="AD340" s="109"/>
    </row>
    <row r="341" spans="1:30" ht="51" thickBot="1">
      <c r="A341" s="107"/>
      <c r="B341" s="108" t="s">
        <v>7</v>
      </c>
      <c r="C341" s="105">
        <f aca="true" t="shared" si="72" ref="C341:AD341">SUM(C338:C340)</f>
        <v>35</v>
      </c>
      <c r="D341" s="105">
        <f t="shared" si="72"/>
        <v>0</v>
      </c>
      <c r="E341" s="105">
        <f t="shared" si="72"/>
        <v>0</v>
      </c>
      <c r="F341" s="105">
        <f t="shared" si="72"/>
        <v>0</v>
      </c>
      <c r="G341" s="105">
        <f t="shared" si="72"/>
        <v>14</v>
      </c>
      <c r="H341" s="105">
        <f t="shared" si="72"/>
        <v>0</v>
      </c>
      <c r="I341" s="105">
        <f t="shared" si="72"/>
        <v>0</v>
      </c>
      <c r="J341" s="105">
        <f t="shared" si="72"/>
        <v>0</v>
      </c>
      <c r="K341" s="105">
        <f t="shared" si="72"/>
        <v>0</v>
      </c>
      <c r="L341" s="105">
        <f t="shared" si="72"/>
        <v>0</v>
      </c>
      <c r="M341" s="105">
        <f t="shared" si="72"/>
        <v>0</v>
      </c>
      <c r="N341" s="105">
        <f t="shared" si="72"/>
        <v>0</v>
      </c>
      <c r="O341" s="105">
        <f t="shared" si="72"/>
        <v>4</v>
      </c>
      <c r="P341" s="105">
        <f t="shared" si="72"/>
        <v>6.5</v>
      </c>
      <c r="Q341" s="105">
        <f t="shared" si="72"/>
        <v>0</v>
      </c>
      <c r="R341" s="105">
        <f t="shared" si="72"/>
        <v>0</v>
      </c>
      <c r="S341" s="105">
        <f t="shared" si="72"/>
        <v>164</v>
      </c>
      <c r="T341" s="105">
        <f t="shared" si="72"/>
        <v>0</v>
      </c>
      <c r="U341" s="105">
        <f t="shared" si="72"/>
        <v>0</v>
      </c>
      <c r="V341" s="105">
        <f t="shared" si="72"/>
        <v>0</v>
      </c>
      <c r="W341" s="105">
        <f t="shared" si="72"/>
        <v>0</v>
      </c>
      <c r="X341" s="105">
        <f t="shared" si="72"/>
        <v>0</v>
      </c>
      <c r="Y341" s="105">
        <f t="shared" si="72"/>
        <v>7.5</v>
      </c>
      <c r="Z341" s="105">
        <f t="shared" si="72"/>
        <v>0</v>
      </c>
      <c r="AA341" s="105">
        <f t="shared" si="72"/>
        <v>2</v>
      </c>
      <c r="AB341" s="105">
        <f t="shared" si="72"/>
        <v>0</v>
      </c>
      <c r="AC341" s="105">
        <f t="shared" si="72"/>
        <v>0</v>
      </c>
      <c r="AD341" s="105">
        <f t="shared" si="72"/>
        <v>0</v>
      </c>
    </row>
    <row r="342" spans="1:30" ht="48.75" customHeight="1" thickBot="1">
      <c r="A342" s="227" t="s">
        <v>59</v>
      </c>
      <c r="B342" s="228"/>
      <c r="C342" s="228"/>
      <c r="D342" s="228"/>
      <c r="E342" s="228"/>
      <c r="F342" s="228"/>
      <c r="G342" s="228"/>
      <c r="H342" s="228"/>
      <c r="I342" s="228"/>
      <c r="J342" s="228"/>
      <c r="K342" s="228"/>
      <c r="L342" s="228"/>
      <c r="M342" s="228"/>
      <c r="N342" s="228"/>
      <c r="O342" s="228"/>
      <c r="P342" s="228"/>
      <c r="Q342" s="228"/>
      <c r="R342" s="228"/>
      <c r="S342" s="228"/>
      <c r="T342" s="228"/>
      <c r="U342" s="228"/>
      <c r="V342" s="228"/>
      <c r="W342" s="228"/>
      <c r="X342" s="228"/>
      <c r="Y342" s="228"/>
      <c r="Z342" s="228"/>
      <c r="AA342" s="228"/>
      <c r="AB342" s="228"/>
      <c r="AC342" s="228"/>
      <c r="AD342" s="229"/>
    </row>
    <row r="343" spans="1:30" ht="51" thickBot="1">
      <c r="A343" s="107" t="s">
        <v>37</v>
      </c>
      <c r="B343" s="112" t="s">
        <v>129</v>
      </c>
      <c r="C343" s="105"/>
      <c r="D343" s="109"/>
      <c r="E343" s="109"/>
      <c r="F343" s="109"/>
      <c r="G343" s="109"/>
      <c r="H343" s="109"/>
      <c r="I343" s="109"/>
      <c r="J343" s="109"/>
      <c r="K343" s="109">
        <v>100</v>
      </c>
      <c r="L343" s="109"/>
      <c r="M343" s="109"/>
      <c r="N343" s="110"/>
      <c r="O343" s="105"/>
      <c r="P343" s="110"/>
      <c r="Q343" s="105"/>
      <c r="R343" s="110"/>
      <c r="S343" s="105"/>
      <c r="T343" s="110"/>
      <c r="U343" s="105"/>
      <c r="V343" s="110"/>
      <c r="W343" s="105"/>
      <c r="X343" s="105"/>
      <c r="Y343" s="110"/>
      <c r="Z343" s="105"/>
      <c r="AA343" s="110"/>
      <c r="AB343" s="105"/>
      <c r="AC343" s="105"/>
      <c r="AD343" s="109"/>
    </row>
    <row r="344" spans="1:30" ht="51" thickBot="1">
      <c r="A344" s="107"/>
      <c r="B344" s="108" t="s">
        <v>31</v>
      </c>
      <c r="C344" s="109">
        <f>SUM(C343)</f>
        <v>0</v>
      </c>
      <c r="D344" s="109">
        <f>SUM(D343)</f>
        <v>0</v>
      </c>
      <c r="E344" s="109">
        <f aca="true" t="shared" si="73" ref="E344:AC344">SUM(E343)</f>
        <v>0</v>
      </c>
      <c r="F344" s="109">
        <f t="shared" si="73"/>
        <v>0</v>
      </c>
      <c r="G344" s="109">
        <f t="shared" si="73"/>
        <v>0</v>
      </c>
      <c r="H344" s="109">
        <f t="shared" si="73"/>
        <v>0</v>
      </c>
      <c r="I344" s="109">
        <f t="shared" si="73"/>
        <v>0</v>
      </c>
      <c r="J344" s="109">
        <f t="shared" si="73"/>
        <v>0</v>
      </c>
      <c r="K344" s="109">
        <f t="shared" si="73"/>
        <v>100</v>
      </c>
      <c r="L344" s="109">
        <f t="shared" si="73"/>
        <v>0</v>
      </c>
      <c r="M344" s="109">
        <f t="shared" si="73"/>
        <v>0</v>
      </c>
      <c r="N344" s="109">
        <f t="shared" si="73"/>
        <v>0</v>
      </c>
      <c r="O344" s="109">
        <f t="shared" si="73"/>
        <v>0</v>
      </c>
      <c r="P344" s="109">
        <f t="shared" si="73"/>
        <v>0</v>
      </c>
      <c r="Q344" s="109">
        <f t="shared" si="73"/>
        <v>0</v>
      </c>
      <c r="R344" s="109">
        <f t="shared" si="73"/>
        <v>0</v>
      </c>
      <c r="S344" s="109">
        <f t="shared" si="73"/>
        <v>0</v>
      </c>
      <c r="T344" s="109">
        <f t="shared" si="73"/>
        <v>0</v>
      </c>
      <c r="U344" s="109">
        <f t="shared" si="73"/>
        <v>0</v>
      </c>
      <c r="V344" s="109">
        <f t="shared" si="73"/>
        <v>0</v>
      </c>
      <c r="W344" s="109">
        <f t="shared" si="73"/>
        <v>0</v>
      </c>
      <c r="X344" s="109">
        <f t="shared" si="73"/>
        <v>0</v>
      </c>
      <c r="Y344" s="109">
        <f t="shared" si="73"/>
        <v>0</v>
      </c>
      <c r="Z344" s="109">
        <f t="shared" si="73"/>
        <v>0</v>
      </c>
      <c r="AA344" s="109">
        <f t="shared" si="73"/>
        <v>0</v>
      </c>
      <c r="AB344" s="109">
        <f t="shared" si="73"/>
        <v>0</v>
      </c>
      <c r="AC344" s="109">
        <f t="shared" si="73"/>
        <v>0</v>
      </c>
      <c r="AD344" s="109">
        <f>SUM(AD343)</f>
        <v>0</v>
      </c>
    </row>
    <row r="345" spans="1:30" ht="51" thickBot="1">
      <c r="A345" s="231" t="s">
        <v>34</v>
      </c>
      <c r="B345" s="232"/>
      <c r="C345" s="232"/>
      <c r="D345" s="232"/>
      <c r="E345" s="232"/>
      <c r="F345" s="232"/>
      <c r="G345" s="232"/>
      <c r="H345" s="232"/>
      <c r="I345" s="232"/>
      <c r="J345" s="232"/>
      <c r="K345" s="232"/>
      <c r="L345" s="232"/>
      <c r="M345" s="232"/>
      <c r="N345" s="232"/>
      <c r="O345" s="232"/>
      <c r="P345" s="232"/>
      <c r="Q345" s="232"/>
      <c r="R345" s="232"/>
      <c r="S345" s="232"/>
      <c r="T345" s="232"/>
      <c r="U345" s="232"/>
      <c r="V345" s="232"/>
      <c r="W345" s="232"/>
      <c r="X345" s="232"/>
      <c r="Y345" s="232"/>
      <c r="Z345" s="232"/>
      <c r="AA345" s="232"/>
      <c r="AB345" s="232"/>
      <c r="AC345" s="232"/>
      <c r="AD345" s="233"/>
    </row>
    <row r="346" spans="1:30" ht="101.25" thickBot="1">
      <c r="A346" s="107">
        <v>18</v>
      </c>
      <c r="B346" s="122" t="s">
        <v>125</v>
      </c>
      <c r="C346" s="105"/>
      <c r="D346" s="109"/>
      <c r="E346" s="109"/>
      <c r="F346" s="109"/>
      <c r="G346" s="109"/>
      <c r="H346" s="109"/>
      <c r="I346" s="109"/>
      <c r="J346" s="109">
        <v>55</v>
      </c>
      <c r="K346" s="109"/>
      <c r="L346" s="109"/>
      <c r="M346" s="109"/>
      <c r="N346" s="110"/>
      <c r="O346" s="107"/>
      <c r="P346" s="110"/>
      <c r="Q346" s="107"/>
      <c r="R346" s="110"/>
      <c r="S346" s="107"/>
      <c r="T346" s="110"/>
      <c r="U346" s="107"/>
      <c r="V346" s="110"/>
      <c r="W346" s="105"/>
      <c r="X346" s="107"/>
      <c r="Y346" s="110"/>
      <c r="Z346" s="107"/>
      <c r="AA346" s="105"/>
      <c r="AB346" s="110"/>
      <c r="AC346" s="107"/>
      <c r="AD346" s="100"/>
    </row>
    <row r="347" spans="1:30" ht="101.25" thickBot="1">
      <c r="A347" s="105">
        <v>5</v>
      </c>
      <c r="B347" s="117" t="s">
        <v>308</v>
      </c>
      <c r="C347" s="105"/>
      <c r="D347" s="109"/>
      <c r="E347" s="109"/>
      <c r="F347" s="109"/>
      <c r="G347" s="109"/>
      <c r="H347" s="109"/>
      <c r="I347" s="109">
        <v>25</v>
      </c>
      <c r="J347" s="109">
        <v>37.8</v>
      </c>
      <c r="K347" s="109"/>
      <c r="L347" s="109"/>
      <c r="M347" s="109"/>
      <c r="N347" s="110"/>
      <c r="O347" s="107"/>
      <c r="P347" s="110"/>
      <c r="Q347" s="107">
        <v>1</v>
      </c>
      <c r="R347" s="110"/>
      <c r="S347" s="107"/>
      <c r="T347" s="107"/>
      <c r="U347" s="107">
        <v>8</v>
      </c>
      <c r="V347" s="110"/>
      <c r="W347" s="105"/>
      <c r="X347" s="105">
        <v>4</v>
      </c>
      <c r="Y347" s="110"/>
      <c r="Z347" s="107"/>
      <c r="AA347" s="110"/>
      <c r="AB347" s="107"/>
      <c r="AC347" s="107"/>
      <c r="AD347" s="109"/>
    </row>
    <row r="348" spans="1:30" ht="51" thickBot="1">
      <c r="A348" s="107">
        <v>48</v>
      </c>
      <c r="B348" s="108" t="s">
        <v>36</v>
      </c>
      <c r="C348" s="107"/>
      <c r="D348" s="109"/>
      <c r="E348" s="109">
        <v>1.5</v>
      </c>
      <c r="F348" s="109"/>
      <c r="G348" s="109"/>
      <c r="H348" s="109"/>
      <c r="I348" s="115"/>
      <c r="J348" s="115">
        <v>4.4</v>
      </c>
      <c r="K348" s="115"/>
      <c r="L348" s="115"/>
      <c r="M348" s="115"/>
      <c r="N348" s="115"/>
      <c r="O348" s="115"/>
      <c r="P348" s="115"/>
      <c r="Q348" s="115">
        <v>1.8</v>
      </c>
      <c r="R348" s="115"/>
      <c r="S348" s="115"/>
      <c r="T348" s="115"/>
      <c r="U348" s="115">
        <v>84</v>
      </c>
      <c r="V348" s="115"/>
      <c r="W348" s="115"/>
      <c r="X348" s="115"/>
      <c r="Y348" s="115"/>
      <c r="Z348" s="115"/>
      <c r="AA348" s="115"/>
      <c r="AB348" s="115"/>
      <c r="AC348" s="115"/>
      <c r="AD348" s="109"/>
    </row>
    <row r="349" spans="1:30" ht="101.25" thickBot="1">
      <c r="A349" s="105">
        <v>84.85</v>
      </c>
      <c r="B349" s="112" t="s">
        <v>253</v>
      </c>
      <c r="C349" s="105"/>
      <c r="D349" s="115"/>
      <c r="E349" s="115"/>
      <c r="F349" s="115"/>
      <c r="G349" s="115">
        <v>33</v>
      </c>
      <c r="H349" s="109"/>
      <c r="I349" s="109"/>
      <c r="J349" s="109"/>
      <c r="K349" s="109"/>
      <c r="L349" s="109"/>
      <c r="M349" s="109"/>
      <c r="N349" s="110"/>
      <c r="O349" s="105"/>
      <c r="P349" s="110">
        <v>2</v>
      </c>
      <c r="Q349" s="105"/>
      <c r="R349" s="110"/>
      <c r="S349" s="105"/>
      <c r="T349" s="110"/>
      <c r="U349" s="105"/>
      <c r="V349" s="105"/>
      <c r="W349" s="110"/>
      <c r="X349" s="105"/>
      <c r="Y349" s="105"/>
      <c r="Z349" s="105"/>
      <c r="AA349" s="110"/>
      <c r="AB349" s="105"/>
      <c r="AC349" s="110"/>
      <c r="AD349" s="105"/>
    </row>
    <row r="350" spans="1:30" ht="101.25" thickBot="1">
      <c r="A350" s="105">
        <v>22</v>
      </c>
      <c r="B350" s="108" t="s">
        <v>269</v>
      </c>
      <c r="C350" s="105"/>
      <c r="D350" s="109"/>
      <c r="E350" s="109"/>
      <c r="F350" s="109">
        <v>7</v>
      </c>
      <c r="G350" s="109"/>
      <c r="H350" s="109"/>
      <c r="I350" s="109"/>
      <c r="J350" s="109"/>
      <c r="K350" s="109"/>
      <c r="L350" s="109"/>
      <c r="M350" s="109"/>
      <c r="N350" s="110"/>
      <c r="O350" s="107">
        <v>7</v>
      </c>
      <c r="P350" s="110"/>
      <c r="Q350" s="107"/>
      <c r="R350" s="110"/>
      <c r="S350" s="107"/>
      <c r="T350" s="107"/>
      <c r="U350" s="107"/>
      <c r="V350" s="110"/>
      <c r="W350" s="107"/>
      <c r="X350" s="107"/>
      <c r="Y350" s="110"/>
      <c r="Z350" s="107"/>
      <c r="AA350" s="110"/>
      <c r="AB350" s="107"/>
      <c r="AC350" s="107"/>
      <c r="AD350" s="109"/>
    </row>
    <row r="351" spans="1:30" ht="101.25" thickBot="1">
      <c r="A351" s="107" t="s">
        <v>37</v>
      </c>
      <c r="B351" s="108" t="s">
        <v>75</v>
      </c>
      <c r="C351" s="105"/>
      <c r="D351" s="109">
        <v>40</v>
      </c>
      <c r="E351" s="109"/>
      <c r="F351" s="109"/>
      <c r="G351" s="109"/>
      <c r="H351" s="109"/>
      <c r="I351" s="109"/>
      <c r="J351" s="109"/>
      <c r="K351" s="109"/>
      <c r="L351" s="109"/>
      <c r="M351" s="109"/>
      <c r="N351" s="114"/>
      <c r="O351" s="105"/>
      <c r="P351" s="115"/>
      <c r="Q351" s="115"/>
      <c r="R351" s="115"/>
      <c r="S351" s="115"/>
      <c r="T351" s="105"/>
      <c r="U351" s="105"/>
      <c r="V351" s="116"/>
      <c r="W351" s="105"/>
      <c r="X351" s="115"/>
      <c r="Y351" s="116"/>
      <c r="Z351" s="105"/>
      <c r="AA351" s="115"/>
      <c r="AB351" s="115"/>
      <c r="AC351" s="115"/>
      <c r="AD351" s="115"/>
    </row>
    <row r="352" spans="1:30" ht="51" thickBot="1">
      <c r="A352" s="105"/>
      <c r="B352" s="112" t="s">
        <v>31</v>
      </c>
      <c r="C352" s="105">
        <f aca="true" t="shared" si="74" ref="C352:AD352">SUM(C346:C351)</f>
        <v>0</v>
      </c>
      <c r="D352" s="105">
        <f t="shared" si="74"/>
        <v>40</v>
      </c>
      <c r="E352" s="105">
        <f t="shared" si="74"/>
        <v>1.5</v>
      </c>
      <c r="F352" s="105">
        <f t="shared" si="74"/>
        <v>7</v>
      </c>
      <c r="G352" s="105">
        <f t="shared" si="74"/>
        <v>33</v>
      </c>
      <c r="H352" s="105">
        <f t="shared" si="74"/>
        <v>0</v>
      </c>
      <c r="I352" s="105">
        <f t="shared" si="74"/>
        <v>25</v>
      </c>
      <c r="J352" s="105">
        <f t="shared" si="74"/>
        <v>97.2</v>
      </c>
      <c r="K352" s="105">
        <f t="shared" si="74"/>
        <v>0</v>
      </c>
      <c r="L352" s="105">
        <f t="shared" si="74"/>
        <v>0</v>
      </c>
      <c r="M352" s="105">
        <f t="shared" si="74"/>
        <v>0</v>
      </c>
      <c r="N352" s="105">
        <f t="shared" si="74"/>
        <v>0</v>
      </c>
      <c r="O352" s="105">
        <f t="shared" si="74"/>
        <v>7</v>
      </c>
      <c r="P352" s="105">
        <f t="shared" si="74"/>
        <v>2</v>
      </c>
      <c r="Q352" s="105">
        <f t="shared" si="74"/>
        <v>2.8</v>
      </c>
      <c r="R352" s="105">
        <f t="shared" si="74"/>
        <v>0</v>
      </c>
      <c r="S352" s="105">
        <f t="shared" si="74"/>
        <v>0</v>
      </c>
      <c r="T352" s="105">
        <f t="shared" si="74"/>
        <v>0</v>
      </c>
      <c r="U352" s="105">
        <f t="shared" si="74"/>
        <v>92</v>
      </c>
      <c r="V352" s="105">
        <f t="shared" si="74"/>
        <v>0</v>
      </c>
      <c r="W352" s="105">
        <f t="shared" si="74"/>
        <v>0</v>
      </c>
      <c r="X352" s="105">
        <f t="shared" si="74"/>
        <v>4</v>
      </c>
      <c r="Y352" s="105">
        <f t="shared" si="74"/>
        <v>0</v>
      </c>
      <c r="Z352" s="105">
        <f t="shared" si="74"/>
        <v>0</v>
      </c>
      <c r="AA352" s="105">
        <f t="shared" si="74"/>
        <v>0</v>
      </c>
      <c r="AB352" s="105">
        <f t="shared" si="74"/>
        <v>0</v>
      </c>
      <c r="AC352" s="105">
        <f t="shared" si="74"/>
        <v>0</v>
      </c>
      <c r="AD352" s="105">
        <f t="shared" si="74"/>
        <v>0</v>
      </c>
    </row>
    <row r="353" spans="1:30" ht="48.75" customHeight="1" thickBot="1">
      <c r="A353" s="231" t="s">
        <v>30</v>
      </c>
      <c r="B353" s="232"/>
      <c r="C353" s="232"/>
      <c r="D353" s="232"/>
      <c r="E353" s="232"/>
      <c r="F353" s="232"/>
      <c r="G353" s="232"/>
      <c r="H353" s="232"/>
      <c r="I353" s="232"/>
      <c r="J353" s="232"/>
      <c r="K353" s="232"/>
      <c r="L353" s="232"/>
      <c r="M353" s="232"/>
      <c r="N353" s="232"/>
      <c r="O353" s="232"/>
      <c r="P353" s="232"/>
      <c r="Q353" s="232"/>
      <c r="R353" s="232"/>
      <c r="S353" s="232"/>
      <c r="T353" s="232"/>
      <c r="U353" s="232"/>
      <c r="V353" s="232"/>
      <c r="W353" s="232"/>
      <c r="X353" s="232"/>
      <c r="Y353" s="232"/>
      <c r="Z353" s="232"/>
      <c r="AA353" s="232"/>
      <c r="AB353" s="232"/>
      <c r="AC353" s="232"/>
      <c r="AD353" s="233"/>
    </row>
    <row r="354" spans="1:30" ht="101.25" thickBot="1">
      <c r="A354" s="107">
        <v>8.9</v>
      </c>
      <c r="B354" s="117" t="s">
        <v>237</v>
      </c>
      <c r="C354" s="107"/>
      <c r="D354" s="109"/>
      <c r="E354" s="107"/>
      <c r="F354" s="107"/>
      <c r="G354" s="107"/>
      <c r="H354" s="109"/>
      <c r="I354" s="109"/>
      <c r="J354" s="109"/>
      <c r="K354" s="109"/>
      <c r="L354" s="109"/>
      <c r="M354" s="109"/>
      <c r="N354" s="110"/>
      <c r="O354" s="105"/>
      <c r="P354" s="110"/>
      <c r="Q354" s="105"/>
      <c r="R354" s="110"/>
      <c r="S354" s="105">
        <v>154</v>
      </c>
      <c r="T354" s="110"/>
      <c r="U354" s="105"/>
      <c r="V354" s="110"/>
      <c r="W354" s="105"/>
      <c r="X354" s="105"/>
      <c r="Y354" s="110"/>
      <c r="Z354" s="105"/>
      <c r="AA354" s="105"/>
      <c r="AB354" s="110"/>
      <c r="AC354" s="105"/>
      <c r="AD354" s="109"/>
    </row>
    <row r="355" spans="1:30" ht="51" thickBot="1">
      <c r="A355" s="107">
        <v>86</v>
      </c>
      <c r="B355" s="108" t="s">
        <v>297</v>
      </c>
      <c r="C355" s="105"/>
      <c r="D355" s="109"/>
      <c r="E355" s="109">
        <v>35.9</v>
      </c>
      <c r="F355" s="109"/>
      <c r="G355" s="109"/>
      <c r="H355" s="109"/>
      <c r="I355" s="109"/>
      <c r="J355" s="109"/>
      <c r="K355" s="109"/>
      <c r="L355" s="109"/>
      <c r="M355" s="109">
        <v>5</v>
      </c>
      <c r="N355" s="109"/>
      <c r="O355" s="109">
        <v>4</v>
      </c>
      <c r="P355" s="109">
        <v>4</v>
      </c>
      <c r="Q355" s="109">
        <v>0.7</v>
      </c>
      <c r="R355" s="109">
        <v>4.9</v>
      </c>
      <c r="S355" s="109">
        <v>14</v>
      </c>
      <c r="T355" s="109"/>
      <c r="U355" s="109"/>
      <c r="V355" s="109"/>
      <c r="W355" s="109"/>
      <c r="X355" s="109"/>
      <c r="Y355" s="109"/>
      <c r="Z355" s="109"/>
      <c r="AA355" s="109"/>
      <c r="AB355" s="109"/>
      <c r="AC355" s="109"/>
      <c r="AD355" s="109">
        <v>0.9</v>
      </c>
    </row>
    <row r="356" spans="1:30" ht="51" thickBot="1">
      <c r="A356" s="107"/>
      <c r="B356" s="108" t="s">
        <v>7</v>
      </c>
      <c r="C356" s="105">
        <f aca="true" t="shared" si="75" ref="C356:AD356">SUM(C354:C355)</f>
        <v>0</v>
      </c>
      <c r="D356" s="105">
        <f t="shared" si="75"/>
        <v>0</v>
      </c>
      <c r="E356" s="105">
        <f t="shared" si="75"/>
        <v>35.9</v>
      </c>
      <c r="F356" s="105">
        <f t="shared" si="75"/>
        <v>0</v>
      </c>
      <c r="G356" s="105">
        <f t="shared" si="75"/>
        <v>0</v>
      </c>
      <c r="H356" s="105">
        <f t="shared" si="75"/>
        <v>0</v>
      </c>
      <c r="I356" s="105">
        <f t="shared" si="75"/>
        <v>0</v>
      </c>
      <c r="J356" s="105">
        <f t="shared" si="75"/>
        <v>0</v>
      </c>
      <c r="K356" s="105">
        <f t="shared" si="75"/>
        <v>0</v>
      </c>
      <c r="L356" s="105">
        <f t="shared" si="75"/>
        <v>0</v>
      </c>
      <c r="M356" s="105">
        <f t="shared" si="75"/>
        <v>5</v>
      </c>
      <c r="N356" s="105">
        <f t="shared" si="75"/>
        <v>0</v>
      </c>
      <c r="O356" s="105">
        <f t="shared" si="75"/>
        <v>4</v>
      </c>
      <c r="P356" s="105">
        <f t="shared" si="75"/>
        <v>4</v>
      </c>
      <c r="Q356" s="105">
        <f t="shared" si="75"/>
        <v>0.7</v>
      </c>
      <c r="R356" s="105">
        <f t="shared" si="75"/>
        <v>4.9</v>
      </c>
      <c r="S356" s="105">
        <f t="shared" si="75"/>
        <v>168</v>
      </c>
      <c r="T356" s="105">
        <f t="shared" si="75"/>
        <v>0</v>
      </c>
      <c r="U356" s="105">
        <f t="shared" si="75"/>
        <v>0</v>
      </c>
      <c r="V356" s="105">
        <f t="shared" si="75"/>
        <v>0</v>
      </c>
      <c r="W356" s="105">
        <f t="shared" si="75"/>
        <v>0</v>
      </c>
      <c r="X356" s="105">
        <f t="shared" si="75"/>
        <v>0</v>
      </c>
      <c r="Y356" s="105">
        <f t="shared" si="75"/>
        <v>0</v>
      </c>
      <c r="Z356" s="105">
        <f t="shared" si="75"/>
        <v>0</v>
      </c>
      <c r="AA356" s="105">
        <f t="shared" si="75"/>
        <v>0</v>
      </c>
      <c r="AB356" s="105">
        <f t="shared" si="75"/>
        <v>0</v>
      </c>
      <c r="AC356" s="105">
        <f t="shared" si="75"/>
        <v>0</v>
      </c>
      <c r="AD356" s="105">
        <f t="shared" si="75"/>
        <v>0.9</v>
      </c>
    </row>
    <row r="357" spans="1:30" ht="51" thickBot="1">
      <c r="A357" s="227" t="s">
        <v>32</v>
      </c>
      <c r="B357" s="228"/>
      <c r="C357" s="228"/>
      <c r="D357" s="228"/>
      <c r="E357" s="228"/>
      <c r="F357" s="228"/>
      <c r="G357" s="228"/>
      <c r="H357" s="228"/>
      <c r="I357" s="228"/>
      <c r="J357" s="228"/>
      <c r="K357" s="228"/>
      <c r="L357" s="228"/>
      <c r="M357" s="228"/>
      <c r="N357" s="228"/>
      <c r="O357" s="228"/>
      <c r="P357" s="228"/>
      <c r="Q357" s="228"/>
      <c r="R357" s="228"/>
      <c r="S357" s="228"/>
      <c r="T357" s="228"/>
      <c r="U357" s="228"/>
      <c r="V357" s="228"/>
      <c r="W357" s="228"/>
      <c r="X357" s="228"/>
      <c r="Y357" s="228"/>
      <c r="Z357" s="228"/>
      <c r="AA357" s="228"/>
      <c r="AB357" s="228"/>
      <c r="AC357" s="228"/>
      <c r="AD357" s="229"/>
    </row>
    <row r="358" spans="1:30" ht="101.25" thickBot="1">
      <c r="A358" s="107">
        <v>87</v>
      </c>
      <c r="B358" s="108" t="s">
        <v>293</v>
      </c>
      <c r="C358" s="105"/>
      <c r="D358" s="109"/>
      <c r="E358" s="109">
        <v>8</v>
      </c>
      <c r="F358" s="109"/>
      <c r="G358" s="109">
        <v>12</v>
      </c>
      <c r="H358" s="109"/>
      <c r="I358" s="109"/>
      <c r="J358" s="109">
        <v>159</v>
      </c>
      <c r="K358" s="109"/>
      <c r="L358" s="109">
        <v>18</v>
      </c>
      <c r="M358" s="109">
        <v>10</v>
      </c>
      <c r="N358" s="110"/>
      <c r="O358" s="107"/>
      <c r="P358" s="110">
        <v>10</v>
      </c>
      <c r="Q358" s="107"/>
      <c r="R358" s="110">
        <v>10</v>
      </c>
      <c r="S358" s="107">
        <v>28</v>
      </c>
      <c r="T358" s="110"/>
      <c r="U358" s="107"/>
      <c r="V358" s="110"/>
      <c r="W358" s="105"/>
      <c r="X358" s="107">
        <v>6</v>
      </c>
      <c r="Y358" s="110"/>
      <c r="Z358" s="107"/>
      <c r="AA358" s="110"/>
      <c r="AB358" s="105"/>
      <c r="AC358" s="107"/>
      <c r="AD358" s="100"/>
    </row>
    <row r="359" spans="1:30" ht="51" thickBot="1">
      <c r="A359" s="120">
        <v>44</v>
      </c>
      <c r="B359" s="118" t="s">
        <v>10</v>
      </c>
      <c r="C359" s="105"/>
      <c r="D359" s="109"/>
      <c r="E359" s="109"/>
      <c r="F359" s="109"/>
      <c r="G359" s="109"/>
      <c r="H359" s="109"/>
      <c r="I359" s="109"/>
      <c r="J359" s="109"/>
      <c r="K359" s="109"/>
      <c r="L359" s="109">
        <v>4</v>
      </c>
      <c r="M359" s="109"/>
      <c r="N359" s="109"/>
      <c r="O359" s="105">
        <v>9</v>
      </c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  <c r="Z359" s="105">
        <v>0.5</v>
      </c>
      <c r="AA359" s="109"/>
      <c r="AB359" s="109"/>
      <c r="AC359" s="109"/>
      <c r="AD359" s="109"/>
    </row>
    <row r="360" spans="1:30" ht="101.25" thickBot="1">
      <c r="A360" s="107">
        <v>14</v>
      </c>
      <c r="B360" s="108" t="s">
        <v>203</v>
      </c>
      <c r="C360" s="105"/>
      <c r="D360" s="109"/>
      <c r="E360" s="109"/>
      <c r="F360" s="109"/>
      <c r="G360" s="109"/>
      <c r="H360" s="109"/>
      <c r="I360" s="109"/>
      <c r="J360" s="109"/>
      <c r="K360" s="109"/>
      <c r="L360" s="109">
        <v>70</v>
      </c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A360" s="109"/>
      <c r="AB360" s="109"/>
      <c r="AC360" s="109"/>
      <c r="AD360" s="115"/>
    </row>
    <row r="361" spans="1:30" ht="51" thickBot="1">
      <c r="A361" s="97"/>
      <c r="B361" s="108" t="s">
        <v>7</v>
      </c>
      <c r="C361" s="105">
        <f aca="true" t="shared" si="76" ref="C361:AD361">SUM(C358:C360)</f>
        <v>0</v>
      </c>
      <c r="D361" s="105">
        <f t="shared" si="76"/>
        <v>0</v>
      </c>
      <c r="E361" s="105">
        <f t="shared" si="76"/>
        <v>8</v>
      </c>
      <c r="F361" s="105">
        <f t="shared" si="76"/>
        <v>0</v>
      </c>
      <c r="G361" s="105">
        <f t="shared" si="76"/>
        <v>12</v>
      </c>
      <c r="H361" s="105">
        <f t="shared" si="76"/>
        <v>0</v>
      </c>
      <c r="I361" s="105">
        <f t="shared" si="76"/>
        <v>0</v>
      </c>
      <c r="J361" s="105">
        <f t="shared" si="76"/>
        <v>159</v>
      </c>
      <c r="K361" s="105">
        <f t="shared" si="76"/>
        <v>0</v>
      </c>
      <c r="L361" s="105">
        <f t="shared" si="76"/>
        <v>92</v>
      </c>
      <c r="M361" s="105">
        <f t="shared" si="76"/>
        <v>10</v>
      </c>
      <c r="N361" s="105">
        <f t="shared" si="76"/>
        <v>0</v>
      </c>
      <c r="O361" s="105">
        <f t="shared" si="76"/>
        <v>9</v>
      </c>
      <c r="P361" s="105">
        <f t="shared" si="76"/>
        <v>10</v>
      </c>
      <c r="Q361" s="105">
        <f t="shared" si="76"/>
        <v>0</v>
      </c>
      <c r="R361" s="105">
        <f t="shared" si="76"/>
        <v>10</v>
      </c>
      <c r="S361" s="105">
        <f t="shared" si="76"/>
        <v>28</v>
      </c>
      <c r="T361" s="105">
        <f t="shared" si="76"/>
        <v>0</v>
      </c>
      <c r="U361" s="105">
        <f t="shared" si="76"/>
        <v>0</v>
      </c>
      <c r="V361" s="105">
        <f t="shared" si="76"/>
        <v>0</v>
      </c>
      <c r="W361" s="105">
        <f t="shared" si="76"/>
        <v>0</v>
      </c>
      <c r="X361" s="105">
        <f t="shared" si="76"/>
        <v>6</v>
      </c>
      <c r="Y361" s="105">
        <f t="shared" si="76"/>
        <v>0</v>
      </c>
      <c r="Z361" s="105">
        <f t="shared" si="76"/>
        <v>0.5</v>
      </c>
      <c r="AA361" s="105">
        <f t="shared" si="76"/>
        <v>0</v>
      </c>
      <c r="AB361" s="105">
        <f t="shared" si="76"/>
        <v>0</v>
      </c>
      <c r="AC361" s="105">
        <f t="shared" si="76"/>
        <v>0</v>
      </c>
      <c r="AD361" s="105">
        <f t="shared" si="76"/>
        <v>0</v>
      </c>
    </row>
    <row r="362" spans="1:30" ht="101.25" thickBot="1">
      <c r="A362" s="91"/>
      <c r="B362" s="108" t="s">
        <v>76</v>
      </c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5">
        <v>4</v>
      </c>
      <c r="AD362" s="105"/>
    </row>
    <row r="363" spans="1:30" ht="51" thickBot="1">
      <c r="A363" s="107"/>
      <c r="B363" s="121" t="s">
        <v>11</v>
      </c>
      <c r="C363" s="105">
        <f aca="true" t="shared" si="77" ref="C363:AB363">C341+C344+C352+C356+C361</f>
        <v>35</v>
      </c>
      <c r="D363" s="105">
        <f t="shared" si="77"/>
        <v>40</v>
      </c>
      <c r="E363" s="105">
        <f t="shared" si="77"/>
        <v>45.4</v>
      </c>
      <c r="F363" s="105">
        <f t="shared" si="77"/>
        <v>7</v>
      </c>
      <c r="G363" s="105">
        <f t="shared" si="77"/>
        <v>59</v>
      </c>
      <c r="H363" s="105">
        <f t="shared" si="77"/>
        <v>0</v>
      </c>
      <c r="I363" s="105">
        <f t="shared" si="77"/>
        <v>25</v>
      </c>
      <c r="J363" s="105">
        <f t="shared" si="77"/>
        <v>256.2</v>
      </c>
      <c r="K363" s="105">
        <f t="shared" si="77"/>
        <v>100</v>
      </c>
      <c r="L363" s="105">
        <f t="shared" si="77"/>
        <v>92</v>
      </c>
      <c r="M363" s="105">
        <f t="shared" si="77"/>
        <v>15</v>
      </c>
      <c r="N363" s="105">
        <f t="shared" si="77"/>
        <v>0</v>
      </c>
      <c r="O363" s="105">
        <f t="shared" si="77"/>
        <v>24</v>
      </c>
      <c r="P363" s="105">
        <f t="shared" si="77"/>
        <v>22.5</v>
      </c>
      <c r="Q363" s="105">
        <f t="shared" si="77"/>
        <v>3.5</v>
      </c>
      <c r="R363" s="105">
        <f t="shared" si="77"/>
        <v>14.9</v>
      </c>
      <c r="S363" s="105">
        <f t="shared" si="77"/>
        <v>360</v>
      </c>
      <c r="T363" s="105">
        <f t="shared" si="77"/>
        <v>0</v>
      </c>
      <c r="U363" s="105">
        <f t="shared" si="77"/>
        <v>92</v>
      </c>
      <c r="V363" s="105">
        <f t="shared" si="77"/>
        <v>0</v>
      </c>
      <c r="W363" s="105">
        <f t="shared" si="77"/>
        <v>0</v>
      </c>
      <c r="X363" s="105">
        <f t="shared" si="77"/>
        <v>10</v>
      </c>
      <c r="Y363" s="105">
        <f t="shared" si="77"/>
        <v>7.5</v>
      </c>
      <c r="Z363" s="105">
        <f t="shared" si="77"/>
        <v>0.5</v>
      </c>
      <c r="AA363" s="105">
        <f t="shared" si="77"/>
        <v>2</v>
      </c>
      <c r="AB363" s="105">
        <f t="shared" si="77"/>
        <v>0</v>
      </c>
      <c r="AC363" s="105">
        <v>4</v>
      </c>
      <c r="AD363" s="105">
        <f>AD341+AD344+AD352+AD356+AD361</f>
        <v>0.9</v>
      </c>
    </row>
    <row r="364" spans="1:30" ht="51" thickBot="1">
      <c r="A364" s="231" t="s">
        <v>81</v>
      </c>
      <c r="B364" s="232"/>
      <c r="C364" s="232"/>
      <c r="D364" s="232"/>
      <c r="E364" s="232"/>
      <c r="F364" s="232"/>
      <c r="G364" s="232"/>
      <c r="H364" s="232"/>
      <c r="I364" s="232"/>
      <c r="J364" s="232"/>
      <c r="K364" s="232"/>
      <c r="L364" s="232"/>
      <c r="M364" s="232"/>
      <c r="N364" s="232"/>
      <c r="O364" s="232"/>
      <c r="P364" s="232"/>
      <c r="Q364" s="232"/>
      <c r="R364" s="232"/>
      <c r="S364" s="232"/>
      <c r="T364" s="232"/>
      <c r="U364" s="232"/>
      <c r="V364" s="232"/>
      <c r="W364" s="232"/>
      <c r="X364" s="232"/>
      <c r="Y364" s="232"/>
      <c r="Z364" s="232"/>
      <c r="AA364" s="232"/>
      <c r="AB364" s="232"/>
      <c r="AC364" s="232"/>
      <c r="AD364" s="233"/>
    </row>
    <row r="365" spans="1:30" ht="51" thickBot="1">
      <c r="A365" s="231" t="s">
        <v>145</v>
      </c>
      <c r="B365" s="232"/>
      <c r="C365" s="232"/>
      <c r="D365" s="232"/>
      <c r="E365" s="232"/>
      <c r="F365" s="232"/>
      <c r="G365" s="232"/>
      <c r="H365" s="232"/>
      <c r="I365" s="232"/>
      <c r="J365" s="232"/>
      <c r="K365" s="232"/>
      <c r="L365" s="232"/>
      <c r="M365" s="232"/>
      <c r="N365" s="232"/>
      <c r="O365" s="232"/>
      <c r="P365" s="232"/>
      <c r="Q365" s="232"/>
      <c r="R365" s="232"/>
      <c r="S365" s="232"/>
      <c r="T365" s="232"/>
      <c r="U365" s="232"/>
      <c r="V365" s="232"/>
      <c r="W365" s="232"/>
      <c r="X365" s="232"/>
      <c r="Y365" s="232"/>
      <c r="Z365" s="232"/>
      <c r="AA365" s="232"/>
      <c r="AB365" s="232"/>
      <c r="AC365" s="232"/>
      <c r="AD365" s="233"/>
    </row>
    <row r="366" spans="1:30" ht="50.25" customHeight="1">
      <c r="A366" s="236" t="s">
        <v>130</v>
      </c>
      <c r="B366" s="234" t="s">
        <v>24</v>
      </c>
      <c r="C366" s="221" t="s">
        <v>63</v>
      </c>
      <c r="D366" s="221" t="s">
        <v>64</v>
      </c>
      <c r="E366" s="221" t="s">
        <v>65</v>
      </c>
      <c r="F366" s="221" t="s">
        <v>66</v>
      </c>
      <c r="G366" s="221" t="s">
        <v>60</v>
      </c>
      <c r="H366" s="221" t="s">
        <v>67</v>
      </c>
      <c r="I366" s="221" t="s">
        <v>114</v>
      </c>
      <c r="J366" s="221" t="s">
        <v>108</v>
      </c>
      <c r="K366" s="89"/>
      <c r="L366" s="221" t="s">
        <v>120</v>
      </c>
      <c r="M366" s="221" t="s">
        <v>69</v>
      </c>
      <c r="N366" s="221" t="s">
        <v>48</v>
      </c>
      <c r="O366" s="221" t="s">
        <v>49</v>
      </c>
      <c r="P366" s="221" t="s">
        <v>70</v>
      </c>
      <c r="Q366" s="221" t="s">
        <v>50</v>
      </c>
      <c r="R366" s="221" t="s">
        <v>71</v>
      </c>
      <c r="S366" s="221" t="s">
        <v>208</v>
      </c>
      <c r="T366" s="221" t="s">
        <v>74</v>
      </c>
      <c r="U366" s="221" t="s">
        <v>111</v>
      </c>
      <c r="V366" s="221" t="s">
        <v>116</v>
      </c>
      <c r="W366" s="221" t="s">
        <v>117</v>
      </c>
      <c r="X366" s="221" t="s">
        <v>51</v>
      </c>
      <c r="Y366" s="221" t="s">
        <v>52</v>
      </c>
      <c r="Z366" s="221" t="s">
        <v>54</v>
      </c>
      <c r="AA366" s="89"/>
      <c r="AB366" s="221" t="s">
        <v>72</v>
      </c>
      <c r="AC366" s="221" t="s">
        <v>53</v>
      </c>
      <c r="AD366" s="221" t="s">
        <v>73</v>
      </c>
    </row>
    <row r="367" spans="1:30" ht="276.75" customHeight="1" thickBot="1">
      <c r="A367" s="237"/>
      <c r="B367" s="235"/>
      <c r="C367" s="222"/>
      <c r="D367" s="222"/>
      <c r="E367" s="222"/>
      <c r="F367" s="222"/>
      <c r="G367" s="222"/>
      <c r="H367" s="222"/>
      <c r="I367" s="222"/>
      <c r="J367" s="222"/>
      <c r="K367" s="90" t="s">
        <v>68</v>
      </c>
      <c r="L367" s="222"/>
      <c r="M367" s="222"/>
      <c r="N367" s="222"/>
      <c r="O367" s="222"/>
      <c r="P367" s="222"/>
      <c r="Q367" s="222"/>
      <c r="R367" s="222"/>
      <c r="S367" s="222"/>
      <c r="T367" s="222"/>
      <c r="U367" s="222"/>
      <c r="V367" s="222"/>
      <c r="W367" s="222"/>
      <c r="X367" s="222"/>
      <c r="Y367" s="222"/>
      <c r="Z367" s="222"/>
      <c r="AA367" s="90" t="s">
        <v>184</v>
      </c>
      <c r="AB367" s="222"/>
      <c r="AC367" s="222"/>
      <c r="AD367" s="222"/>
    </row>
    <row r="368" spans="1:30" ht="51" thickBot="1">
      <c r="A368" s="91">
        <v>1</v>
      </c>
      <c r="B368" s="96">
        <v>2</v>
      </c>
      <c r="C368" s="97" t="s">
        <v>61</v>
      </c>
      <c r="D368" s="98">
        <v>4</v>
      </c>
      <c r="E368" s="97">
        <v>5</v>
      </c>
      <c r="F368" s="97">
        <v>6</v>
      </c>
      <c r="G368" s="97">
        <v>7</v>
      </c>
      <c r="H368" s="97">
        <v>8</v>
      </c>
      <c r="I368" s="97" t="s">
        <v>62</v>
      </c>
      <c r="J368" s="98">
        <v>10</v>
      </c>
      <c r="K368" s="97">
        <v>11</v>
      </c>
      <c r="L368" s="97">
        <v>12</v>
      </c>
      <c r="M368" s="97">
        <v>13</v>
      </c>
      <c r="N368" s="97">
        <v>14</v>
      </c>
      <c r="O368" s="97">
        <v>15</v>
      </c>
      <c r="P368" s="99">
        <v>16</v>
      </c>
      <c r="Q368" s="97">
        <v>17</v>
      </c>
      <c r="R368" s="99">
        <v>18</v>
      </c>
      <c r="S368" s="97">
        <v>19</v>
      </c>
      <c r="T368" s="99">
        <v>20</v>
      </c>
      <c r="U368" s="97">
        <v>21</v>
      </c>
      <c r="V368" s="97">
        <v>22</v>
      </c>
      <c r="W368" s="99">
        <v>23</v>
      </c>
      <c r="X368" s="97">
        <v>24</v>
      </c>
      <c r="Y368" s="97">
        <v>25</v>
      </c>
      <c r="Z368" s="97">
        <v>26</v>
      </c>
      <c r="AA368" s="99">
        <v>27</v>
      </c>
      <c r="AB368" s="97">
        <v>28</v>
      </c>
      <c r="AC368" s="97">
        <v>29</v>
      </c>
      <c r="AD368" s="100">
        <v>30</v>
      </c>
    </row>
    <row r="369" spans="1:30" ht="51" thickBot="1">
      <c r="A369" s="231" t="s">
        <v>6</v>
      </c>
      <c r="B369" s="232"/>
      <c r="C369" s="232"/>
      <c r="D369" s="232"/>
      <c r="E369" s="232"/>
      <c r="F369" s="232"/>
      <c r="G369" s="232"/>
      <c r="H369" s="232"/>
      <c r="I369" s="232"/>
      <c r="J369" s="232"/>
      <c r="K369" s="232"/>
      <c r="L369" s="232"/>
      <c r="M369" s="232"/>
      <c r="N369" s="232"/>
      <c r="O369" s="232"/>
      <c r="P369" s="232"/>
      <c r="Q369" s="232"/>
      <c r="R369" s="232"/>
      <c r="S369" s="232"/>
      <c r="T369" s="232"/>
      <c r="U369" s="232"/>
      <c r="V369" s="232"/>
      <c r="W369" s="232"/>
      <c r="X369" s="232"/>
      <c r="Y369" s="232"/>
      <c r="Z369" s="232"/>
      <c r="AA369" s="232"/>
      <c r="AB369" s="232"/>
      <c r="AC369" s="232"/>
      <c r="AD369" s="233"/>
    </row>
    <row r="370" spans="1:30" ht="101.25" thickBot="1">
      <c r="A370" s="107">
        <v>15</v>
      </c>
      <c r="B370" s="119" t="s">
        <v>193</v>
      </c>
      <c r="C370" s="105"/>
      <c r="D370" s="115"/>
      <c r="E370" s="115"/>
      <c r="F370" s="115"/>
      <c r="G370" s="115">
        <v>15</v>
      </c>
      <c r="H370" s="109"/>
      <c r="I370" s="109"/>
      <c r="J370" s="109"/>
      <c r="K370" s="109"/>
      <c r="L370" s="109"/>
      <c r="M370" s="109"/>
      <c r="N370" s="110"/>
      <c r="O370" s="105">
        <v>4</v>
      </c>
      <c r="P370" s="110">
        <v>2</v>
      </c>
      <c r="Q370" s="105"/>
      <c r="R370" s="110"/>
      <c r="S370" s="105">
        <v>113</v>
      </c>
      <c r="T370" s="110"/>
      <c r="U370" s="105"/>
      <c r="V370" s="105"/>
      <c r="W370" s="110"/>
      <c r="X370" s="105"/>
      <c r="Y370" s="105"/>
      <c r="Z370" s="105"/>
      <c r="AA370" s="110"/>
      <c r="AB370" s="105"/>
      <c r="AC370" s="110"/>
      <c r="AD370" s="105"/>
    </row>
    <row r="371" spans="1:30" ht="51" thickBot="1">
      <c r="A371" s="107">
        <v>16</v>
      </c>
      <c r="B371" s="108" t="s">
        <v>17</v>
      </c>
      <c r="C371" s="105"/>
      <c r="D371" s="115"/>
      <c r="E371" s="115"/>
      <c r="F371" s="115"/>
      <c r="G371" s="115"/>
      <c r="H371" s="109"/>
      <c r="I371" s="109"/>
      <c r="J371" s="109"/>
      <c r="K371" s="109"/>
      <c r="L371" s="109"/>
      <c r="M371" s="109"/>
      <c r="N371" s="110"/>
      <c r="O371" s="105">
        <v>9</v>
      </c>
      <c r="P371" s="110"/>
      <c r="Q371" s="105"/>
      <c r="R371" s="110"/>
      <c r="S371" s="105">
        <v>85</v>
      </c>
      <c r="T371" s="110"/>
      <c r="U371" s="105"/>
      <c r="V371" s="107"/>
      <c r="W371" s="110"/>
      <c r="X371" s="105"/>
      <c r="Y371" s="105"/>
      <c r="Z371" s="110"/>
      <c r="AA371" s="107"/>
      <c r="AB371" s="107">
        <v>1</v>
      </c>
      <c r="AC371" s="110"/>
      <c r="AD371" s="105"/>
    </row>
    <row r="372" spans="1:30" ht="101.25" thickBot="1">
      <c r="A372" s="107">
        <v>17</v>
      </c>
      <c r="B372" s="108" t="s">
        <v>232</v>
      </c>
      <c r="C372" s="109">
        <v>35</v>
      </c>
      <c r="D372" s="109"/>
      <c r="E372" s="109"/>
      <c r="F372" s="109"/>
      <c r="G372" s="109"/>
      <c r="H372" s="109"/>
      <c r="I372" s="109"/>
      <c r="J372" s="109"/>
      <c r="K372" s="109"/>
      <c r="L372" s="109">
        <v>10</v>
      </c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  <c r="Z372" s="109"/>
      <c r="AA372" s="109"/>
      <c r="AB372" s="109"/>
      <c r="AC372" s="109"/>
      <c r="AD372" s="109"/>
    </row>
    <row r="373" spans="1:30" ht="51" thickBot="1">
      <c r="A373" s="107"/>
      <c r="B373" s="108" t="s">
        <v>7</v>
      </c>
      <c r="C373" s="105">
        <f aca="true" t="shared" si="78" ref="C373:S373">SUM(C370:C372)</f>
        <v>35</v>
      </c>
      <c r="D373" s="105">
        <f t="shared" si="78"/>
        <v>0</v>
      </c>
      <c r="E373" s="105">
        <f t="shared" si="78"/>
        <v>0</v>
      </c>
      <c r="F373" s="105">
        <f t="shared" si="78"/>
        <v>0</v>
      </c>
      <c r="G373" s="105">
        <f t="shared" si="78"/>
        <v>15</v>
      </c>
      <c r="H373" s="105">
        <f t="shared" si="78"/>
        <v>0</v>
      </c>
      <c r="I373" s="105">
        <f t="shared" si="78"/>
        <v>0</v>
      </c>
      <c r="J373" s="105">
        <f t="shared" si="78"/>
        <v>0</v>
      </c>
      <c r="K373" s="105">
        <f t="shared" si="78"/>
        <v>0</v>
      </c>
      <c r="L373" s="105">
        <f t="shared" si="78"/>
        <v>10</v>
      </c>
      <c r="M373" s="105">
        <f t="shared" si="78"/>
        <v>0</v>
      </c>
      <c r="N373" s="105">
        <f t="shared" si="78"/>
        <v>0</v>
      </c>
      <c r="O373" s="105">
        <f t="shared" si="78"/>
        <v>13</v>
      </c>
      <c r="P373" s="105">
        <f t="shared" si="78"/>
        <v>2</v>
      </c>
      <c r="Q373" s="105">
        <f t="shared" si="78"/>
        <v>0</v>
      </c>
      <c r="R373" s="105">
        <f t="shared" si="78"/>
        <v>0</v>
      </c>
      <c r="S373" s="105">
        <f t="shared" si="78"/>
        <v>198</v>
      </c>
      <c r="T373" s="114">
        <f aca="true" t="shared" si="79" ref="T373:AD373">SUM(T370+T371+T372)</f>
        <v>0</v>
      </c>
      <c r="U373" s="105">
        <f t="shared" si="79"/>
        <v>0</v>
      </c>
      <c r="V373" s="105">
        <f t="shared" si="79"/>
        <v>0</v>
      </c>
      <c r="W373" s="105">
        <f t="shared" si="79"/>
        <v>0</v>
      </c>
      <c r="X373" s="105">
        <f t="shared" si="79"/>
        <v>0</v>
      </c>
      <c r="Y373" s="105">
        <f t="shared" si="79"/>
        <v>0</v>
      </c>
      <c r="Z373" s="105">
        <f t="shared" si="79"/>
        <v>0</v>
      </c>
      <c r="AA373" s="105">
        <f t="shared" si="79"/>
        <v>0</v>
      </c>
      <c r="AB373" s="105">
        <f t="shared" si="79"/>
        <v>1</v>
      </c>
      <c r="AC373" s="105">
        <f t="shared" si="79"/>
        <v>0</v>
      </c>
      <c r="AD373" s="105">
        <f t="shared" si="79"/>
        <v>0</v>
      </c>
    </row>
    <row r="374" spans="1:30" ht="48.75" customHeight="1" thickBot="1">
      <c r="A374" s="227" t="s">
        <v>59</v>
      </c>
      <c r="B374" s="228"/>
      <c r="C374" s="228"/>
      <c r="D374" s="228"/>
      <c r="E374" s="228"/>
      <c r="F374" s="228"/>
      <c r="G374" s="228"/>
      <c r="H374" s="228"/>
      <c r="I374" s="228"/>
      <c r="J374" s="228"/>
      <c r="K374" s="228"/>
      <c r="L374" s="228"/>
      <c r="M374" s="228"/>
      <c r="N374" s="228"/>
      <c r="O374" s="228"/>
      <c r="P374" s="228"/>
      <c r="Q374" s="228"/>
      <c r="R374" s="228"/>
      <c r="S374" s="228"/>
      <c r="T374" s="228"/>
      <c r="U374" s="228"/>
      <c r="V374" s="228"/>
      <c r="W374" s="228"/>
      <c r="X374" s="228"/>
      <c r="Y374" s="228"/>
      <c r="Z374" s="228"/>
      <c r="AA374" s="228"/>
      <c r="AB374" s="228"/>
      <c r="AC374" s="228"/>
      <c r="AD374" s="229"/>
    </row>
    <row r="375" spans="1:30" ht="51" thickBot="1">
      <c r="A375" s="107" t="s">
        <v>37</v>
      </c>
      <c r="B375" s="112" t="s">
        <v>129</v>
      </c>
      <c r="C375" s="105"/>
      <c r="D375" s="109"/>
      <c r="E375" s="109"/>
      <c r="F375" s="109"/>
      <c r="G375" s="109"/>
      <c r="H375" s="109"/>
      <c r="I375" s="109"/>
      <c r="J375" s="109"/>
      <c r="K375" s="109">
        <v>100</v>
      </c>
      <c r="L375" s="109"/>
      <c r="M375" s="109"/>
      <c r="N375" s="110"/>
      <c r="O375" s="105"/>
      <c r="P375" s="110"/>
      <c r="Q375" s="105"/>
      <c r="R375" s="110"/>
      <c r="S375" s="105"/>
      <c r="T375" s="110"/>
      <c r="U375" s="105"/>
      <c r="V375" s="110"/>
      <c r="W375" s="105"/>
      <c r="X375" s="105"/>
      <c r="Y375" s="110"/>
      <c r="Z375" s="105"/>
      <c r="AA375" s="110"/>
      <c r="AB375" s="105"/>
      <c r="AC375" s="105"/>
      <c r="AD375" s="109"/>
    </row>
    <row r="376" spans="1:30" ht="51" thickBot="1">
      <c r="A376" s="107"/>
      <c r="B376" s="108" t="s">
        <v>31</v>
      </c>
      <c r="C376" s="109">
        <f>SUM(C375)</f>
        <v>0</v>
      </c>
      <c r="D376" s="109">
        <f>SUM(D375)</f>
        <v>0</v>
      </c>
      <c r="E376" s="109">
        <f aca="true" t="shared" si="80" ref="E376:AC376">SUM(E375)</f>
        <v>0</v>
      </c>
      <c r="F376" s="109">
        <f t="shared" si="80"/>
        <v>0</v>
      </c>
      <c r="G376" s="109">
        <f t="shared" si="80"/>
        <v>0</v>
      </c>
      <c r="H376" s="109">
        <f t="shared" si="80"/>
        <v>0</v>
      </c>
      <c r="I376" s="109">
        <f t="shared" si="80"/>
        <v>0</v>
      </c>
      <c r="J376" s="109">
        <f t="shared" si="80"/>
        <v>0</v>
      </c>
      <c r="K376" s="109">
        <f t="shared" si="80"/>
        <v>100</v>
      </c>
      <c r="L376" s="109">
        <f t="shared" si="80"/>
        <v>0</v>
      </c>
      <c r="M376" s="109">
        <f t="shared" si="80"/>
        <v>0</v>
      </c>
      <c r="N376" s="109">
        <f t="shared" si="80"/>
        <v>0</v>
      </c>
      <c r="O376" s="109">
        <f t="shared" si="80"/>
        <v>0</v>
      </c>
      <c r="P376" s="109">
        <f t="shared" si="80"/>
        <v>0</v>
      </c>
      <c r="Q376" s="109">
        <f t="shared" si="80"/>
        <v>0</v>
      </c>
      <c r="R376" s="109">
        <f t="shared" si="80"/>
        <v>0</v>
      </c>
      <c r="S376" s="109">
        <f t="shared" si="80"/>
        <v>0</v>
      </c>
      <c r="T376" s="109">
        <f t="shared" si="80"/>
        <v>0</v>
      </c>
      <c r="U376" s="109">
        <f t="shared" si="80"/>
        <v>0</v>
      </c>
      <c r="V376" s="109">
        <f t="shared" si="80"/>
        <v>0</v>
      </c>
      <c r="W376" s="109">
        <f t="shared" si="80"/>
        <v>0</v>
      </c>
      <c r="X376" s="109">
        <f t="shared" si="80"/>
        <v>0</v>
      </c>
      <c r="Y376" s="109">
        <f t="shared" si="80"/>
        <v>0</v>
      </c>
      <c r="Z376" s="109">
        <f t="shared" si="80"/>
        <v>0</v>
      </c>
      <c r="AA376" s="109">
        <f t="shared" si="80"/>
        <v>0</v>
      </c>
      <c r="AB376" s="109">
        <f t="shared" si="80"/>
        <v>0</v>
      </c>
      <c r="AC376" s="109">
        <f t="shared" si="80"/>
        <v>0</v>
      </c>
      <c r="AD376" s="109">
        <f>SUM(AD375)</f>
        <v>0</v>
      </c>
    </row>
    <row r="377" spans="1:30" ht="51" thickBot="1">
      <c r="A377" s="227" t="s">
        <v>34</v>
      </c>
      <c r="B377" s="228"/>
      <c r="C377" s="228"/>
      <c r="D377" s="228"/>
      <c r="E377" s="228"/>
      <c r="F377" s="228"/>
      <c r="G377" s="228"/>
      <c r="H377" s="228"/>
      <c r="I377" s="228"/>
      <c r="J377" s="228"/>
      <c r="K377" s="228"/>
      <c r="L377" s="228"/>
      <c r="M377" s="228"/>
      <c r="N377" s="228"/>
      <c r="O377" s="228"/>
      <c r="P377" s="228"/>
      <c r="Q377" s="228"/>
      <c r="R377" s="228"/>
      <c r="S377" s="228"/>
      <c r="T377" s="228"/>
      <c r="U377" s="228"/>
      <c r="V377" s="228"/>
      <c r="W377" s="228"/>
      <c r="X377" s="228"/>
      <c r="Y377" s="228"/>
      <c r="Z377" s="228"/>
      <c r="AA377" s="228"/>
      <c r="AB377" s="228"/>
      <c r="AC377" s="228"/>
      <c r="AD377" s="229"/>
    </row>
    <row r="378" spans="1:30" ht="101.25" thickBot="1">
      <c r="A378" s="105">
        <v>78</v>
      </c>
      <c r="B378" s="122" t="s">
        <v>254</v>
      </c>
      <c r="C378" s="105"/>
      <c r="D378" s="109"/>
      <c r="E378" s="109"/>
      <c r="F378" s="109"/>
      <c r="G378" s="109"/>
      <c r="H378" s="109"/>
      <c r="I378" s="109"/>
      <c r="J378" s="109">
        <v>24</v>
      </c>
      <c r="K378" s="109"/>
      <c r="L378" s="109"/>
      <c r="M378" s="109"/>
      <c r="N378" s="110"/>
      <c r="O378" s="107"/>
      <c r="P378" s="110"/>
      <c r="Q378" s="107">
        <v>2</v>
      </c>
      <c r="R378" s="110"/>
      <c r="S378" s="107"/>
      <c r="T378" s="110"/>
      <c r="U378" s="107"/>
      <c r="V378" s="110"/>
      <c r="W378" s="105"/>
      <c r="X378" s="107"/>
      <c r="Y378" s="110"/>
      <c r="Z378" s="107"/>
      <c r="AA378" s="105"/>
      <c r="AB378" s="110"/>
      <c r="AC378" s="107"/>
      <c r="AD378" s="100"/>
    </row>
    <row r="379" spans="1:30" ht="101.25" thickBot="1">
      <c r="A379" s="107">
        <v>72</v>
      </c>
      <c r="B379" s="108" t="s">
        <v>312</v>
      </c>
      <c r="C379" s="105"/>
      <c r="D379" s="109"/>
      <c r="E379" s="109"/>
      <c r="F379" s="109"/>
      <c r="G379" s="109">
        <v>2</v>
      </c>
      <c r="H379" s="109"/>
      <c r="I379" s="109">
        <v>36</v>
      </c>
      <c r="J379" s="109">
        <v>12.4</v>
      </c>
      <c r="K379" s="109"/>
      <c r="L379" s="109"/>
      <c r="M379" s="109"/>
      <c r="N379" s="107"/>
      <c r="O379" s="110"/>
      <c r="P379" s="107">
        <v>1</v>
      </c>
      <c r="Q379" s="110"/>
      <c r="R379" s="107"/>
      <c r="S379" s="110"/>
      <c r="T379" s="107"/>
      <c r="U379" s="107">
        <v>8</v>
      </c>
      <c r="V379" s="110"/>
      <c r="W379" s="107"/>
      <c r="X379" s="110">
        <v>4</v>
      </c>
      <c r="Y379" s="111"/>
      <c r="Z379" s="107"/>
      <c r="AA379" s="110"/>
      <c r="AB379" s="107"/>
      <c r="AC379" s="107"/>
      <c r="AD379" s="109"/>
    </row>
    <row r="380" spans="1:30" ht="51" thickBot="1">
      <c r="A380" s="107">
        <v>88</v>
      </c>
      <c r="B380" s="108" t="s">
        <v>172</v>
      </c>
      <c r="C380" s="105"/>
      <c r="D380" s="109"/>
      <c r="E380" s="109">
        <v>10</v>
      </c>
      <c r="F380" s="109"/>
      <c r="G380" s="109">
        <v>5</v>
      </c>
      <c r="H380" s="109"/>
      <c r="I380" s="109"/>
      <c r="J380" s="109">
        <v>16</v>
      </c>
      <c r="K380" s="109"/>
      <c r="L380" s="109"/>
      <c r="M380" s="109"/>
      <c r="N380" s="107"/>
      <c r="O380" s="110"/>
      <c r="P380" s="107"/>
      <c r="Q380" s="110">
        <v>6</v>
      </c>
      <c r="R380" s="107">
        <v>2</v>
      </c>
      <c r="S380" s="110"/>
      <c r="T380" s="107"/>
      <c r="U380" s="105">
        <v>46</v>
      </c>
      <c r="V380" s="110"/>
      <c r="W380" s="107"/>
      <c r="X380" s="110"/>
      <c r="Y380" s="107"/>
      <c r="Z380" s="105"/>
      <c r="AA380" s="110"/>
      <c r="AB380" s="107"/>
      <c r="AC380" s="107"/>
      <c r="AD380" s="109"/>
    </row>
    <row r="381" spans="1:30" ht="51" thickBot="1">
      <c r="A381" s="107">
        <v>89</v>
      </c>
      <c r="B381" s="108" t="s">
        <v>292</v>
      </c>
      <c r="C381" s="109"/>
      <c r="D381" s="109"/>
      <c r="E381" s="109">
        <v>2</v>
      </c>
      <c r="F381" s="109"/>
      <c r="G381" s="109"/>
      <c r="H381" s="109"/>
      <c r="I381" s="109"/>
      <c r="J381" s="109">
        <v>177</v>
      </c>
      <c r="K381" s="109"/>
      <c r="L381" s="109"/>
      <c r="M381" s="109"/>
      <c r="N381" s="110"/>
      <c r="O381" s="107">
        <v>4</v>
      </c>
      <c r="P381" s="110">
        <v>4</v>
      </c>
      <c r="Q381" s="107"/>
      <c r="R381" s="110"/>
      <c r="S381" s="107"/>
      <c r="T381" s="107"/>
      <c r="U381" s="107"/>
      <c r="V381" s="110"/>
      <c r="W381" s="107"/>
      <c r="X381" s="107"/>
      <c r="Y381" s="110"/>
      <c r="Z381" s="107"/>
      <c r="AA381" s="110"/>
      <c r="AB381" s="107"/>
      <c r="AC381" s="107"/>
      <c r="AD381" s="109"/>
    </row>
    <row r="382" spans="1:30" ht="51" thickBot="1">
      <c r="A382" s="107">
        <v>90</v>
      </c>
      <c r="B382" s="108" t="s">
        <v>272</v>
      </c>
      <c r="C382" s="105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>
        <v>16</v>
      </c>
      <c r="N382" s="110"/>
      <c r="O382" s="107">
        <v>9</v>
      </c>
      <c r="P382" s="110"/>
      <c r="Q382" s="107"/>
      <c r="R382" s="110"/>
      <c r="S382" s="107"/>
      <c r="T382" s="107"/>
      <c r="U382" s="107"/>
      <c r="V382" s="110"/>
      <c r="W382" s="107"/>
      <c r="X382" s="107"/>
      <c r="Y382" s="110"/>
      <c r="Z382" s="107"/>
      <c r="AA382" s="110"/>
      <c r="AB382" s="107"/>
      <c r="AC382" s="107"/>
      <c r="AD382" s="109"/>
    </row>
    <row r="383" spans="1:30" ht="101.25" thickBot="1">
      <c r="A383" s="107" t="s">
        <v>37</v>
      </c>
      <c r="B383" s="108" t="s">
        <v>75</v>
      </c>
      <c r="C383" s="105"/>
      <c r="D383" s="109">
        <v>40</v>
      </c>
      <c r="E383" s="115"/>
      <c r="F383" s="115"/>
      <c r="G383" s="115"/>
      <c r="H383" s="109"/>
      <c r="I383" s="109"/>
      <c r="J383" s="109"/>
      <c r="K383" s="109"/>
      <c r="L383" s="109"/>
      <c r="M383" s="109"/>
      <c r="N383" s="110"/>
      <c r="O383" s="105"/>
      <c r="P383" s="110"/>
      <c r="Q383" s="105"/>
      <c r="R383" s="110"/>
      <c r="S383" s="105"/>
      <c r="T383" s="110"/>
      <c r="U383" s="105"/>
      <c r="V383" s="110"/>
      <c r="W383" s="107"/>
      <c r="X383" s="105"/>
      <c r="Y383" s="105"/>
      <c r="Z383" s="110"/>
      <c r="AA383" s="107"/>
      <c r="AB383" s="105"/>
      <c r="AC383" s="110"/>
      <c r="AD383" s="105"/>
    </row>
    <row r="384" spans="1:30" ht="51" thickBot="1">
      <c r="A384" s="105"/>
      <c r="B384" s="112" t="s">
        <v>7</v>
      </c>
      <c r="C384" s="105">
        <f aca="true" t="shared" si="81" ref="C384:AD384">SUM(C378:C383)</f>
        <v>0</v>
      </c>
      <c r="D384" s="105">
        <f t="shared" si="81"/>
        <v>40</v>
      </c>
      <c r="E384" s="105">
        <f t="shared" si="81"/>
        <v>12</v>
      </c>
      <c r="F384" s="105">
        <f t="shared" si="81"/>
        <v>0</v>
      </c>
      <c r="G384" s="105">
        <f t="shared" si="81"/>
        <v>7</v>
      </c>
      <c r="H384" s="105">
        <f t="shared" si="81"/>
        <v>0</v>
      </c>
      <c r="I384" s="105">
        <f t="shared" si="81"/>
        <v>36</v>
      </c>
      <c r="J384" s="105">
        <f t="shared" si="81"/>
        <v>229.4</v>
      </c>
      <c r="K384" s="105">
        <f t="shared" si="81"/>
        <v>0</v>
      </c>
      <c r="L384" s="105">
        <f t="shared" si="81"/>
        <v>0</v>
      </c>
      <c r="M384" s="105">
        <f t="shared" si="81"/>
        <v>16</v>
      </c>
      <c r="N384" s="105">
        <f t="shared" si="81"/>
        <v>0</v>
      </c>
      <c r="O384" s="105">
        <f t="shared" si="81"/>
        <v>13</v>
      </c>
      <c r="P384" s="105">
        <f t="shared" si="81"/>
        <v>5</v>
      </c>
      <c r="Q384" s="105">
        <f t="shared" si="81"/>
        <v>8</v>
      </c>
      <c r="R384" s="105">
        <f t="shared" si="81"/>
        <v>2</v>
      </c>
      <c r="S384" s="105">
        <f t="shared" si="81"/>
        <v>0</v>
      </c>
      <c r="T384" s="105">
        <f t="shared" si="81"/>
        <v>0</v>
      </c>
      <c r="U384" s="105">
        <f t="shared" si="81"/>
        <v>54</v>
      </c>
      <c r="V384" s="105">
        <f t="shared" si="81"/>
        <v>0</v>
      </c>
      <c r="W384" s="105">
        <f t="shared" si="81"/>
        <v>0</v>
      </c>
      <c r="X384" s="105">
        <f t="shared" si="81"/>
        <v>4</v>
      </c>
      <c r="Y384" s="105">
        <f t="shared" si="81"/>
        <v>0</v>
      </c>
      <c r="Z384" s="105">
        <f t="shared" si="81"/>
        <v>0</v>
      </c>
      <c r="AA384" s="105">
        <f t="shared" si="81"/>
        <v>0</v>
      </c>
      <c r="AB384" s="105">
        <f t="shared" si="81"/>
        <v>0</v>
      </c>
      <c r="AC384" s="105">
        <f t="shared" si="81"/>
        <v>0</v>
      </c>
      <c r="AD384" s="105">
        <f t="shared" si="81"/>
        <v>0</v>
      </c>
    </row>
    <row r="385" spans="1:30" ht="48.75" customHeight="1" thickBot="1">
      <c r="A385" s="227" t="s">
        <v>30</v>
      </c>
      <c r="B385" s="228"/>
      <c r="C385" s="228"/>
      <c r="D385" s="228"/>
      <c r="E385" s="228"/>
      <c r="F385" s="228"/>
      <c r="G385" s="228"/>
      <c r="H385" s="228"/>
      <c r="I385" s="228"/>
      <c r="J385" s="228"/>
      <c r="K385" s="228"/>
      <c r="L385" s="228"/>
      <c r="M385" s="228"/>
      <c r="N385" s="228"/>
      <c r="O385" s="228"/>
      <c r="P385" s="228"/>
      <c r="Q385" s="228"/>
      <c r="R385" s="228"/>
      <c r="S385" s="228"/>
      <c r="T385" s="228"/>
      <c r="U385" s="228"/>
      <c r="V385" s="228"/>
      <c r="W385" s="228"/>
      <c r="X385" s="228"/>
      <c r="Y385" s="228"/>
      <c r="Z385" s="228"/>
      <c r="AA385" s="228"/>
      <c r="AB385" s="228"/>
      <c r="AC385" s="228"/>
      <c r="AD385" s="229"/>
    </row>
    <row r="386" spans="1:30" ht="101.25" thickBot="1">
      <c r="A386" s="107">
        <v>8.9</v>
      </c>
      <c r="B386" s="117" t="s">
        <v>237</v>
      </c>
      <c r="C386" s="107"/>
      <c r="D386" s="109"/>
      <c r="E386" s="107"/>
      <c r="F386" s="107"/>
      <c r="G386" s="107"/>
      <c r="H386" s="109"/>
      <c r="I386" s="109"/>
      <c r="J386" s="109"/>
      <c r="K386" s="109"/>
      <c r="L386" s="109"/>
      <c r="M386" s="109"/>
      <c r="N386" s="110"/>
      <c r="O386" s="105"/>
      <c r="P386" s="110"/>
      <c r="Q386" s="105"/>
      <c r="R386" s="110"/>
      <c r="S386" s="105">
        <v>154</v>
      </c>
      <c r="T386" s="110"/>
      <c r="U386" s="105"/>
      <c r="V386" s="110"/>
      <c r="W386" s="105"/>
      <c r="X386" s="105"/>
      <c r="Y386" s="110"/>
      <c r="Z386" s="105"/>
      <c r="AA386" s="105"/>
      <c r="AB386" s="110"/>
      <c r="AC386" s="105"/>
      <c r="AD386" s="109"/>
    </row>
    <row r="387" spans="1:30" ht="51" thickBot="1">
      <c r="A387" s="107">
        <v>23</v>
      </c>
      <c r="B387" s="117" t="s">
        <v>213</v>
      </c>
      <c r="C387" s="105"/>
      <c r="D387" s="109"/>
      <c r="E387" s="109">
        <v>35</v>
      </c>
      <c r="F387" s="109"/>
      <c r="G387" s="109"/>
      <c r="H387" s="109"/>
      <c r="I387" s="109"/>
      <c r="J387" s="109"/>
      <c r="K387" s="109"/>
      <c r="L387" s="109"/>
      <c r="M387" s="109"/>
      <c r="N387" s="109"/>
      <c r="O387" s="109">
        <v>7</v>
      </c>
      <c r="P387" s="109">
        <v>2</v>
      </c>
      <c r="Q387" s="109">
        <v>0.7</v>
      </c>
      <c r="R387" s="109">
        <v>5</v>
      </c>
      <c r="S387" s="109"/>
      <c r="T387" s="109"/>
      <c r="U387" s="109"/>
      <c r="V387" s="109"/>
      <c r="W387" s="109"/>
      <c r="X387" s="109">
        <v>16</v>
      </c>
      <c r="Y387" s="109"/>
      <c r="Z387" s="109"/>
      <c r="AA387" s="109"/>
      <c r="AB387" s="109"/>
      <c r="AC387" s="109"/>
      <c r="AD387" s="109"/>
    </row>
    <row r="388" spans="1:30" ht="51" thickBot="1">
      <c r="A388" s="107"/>
      <c r="B388" s="108" t="s">
        <v>7</v>
      </c>
      <c r="C388" s="109">
        <f aca="true" t="shared" si="82" ref="C388:AD388">SUM(C386:C387)</f>
        <v>0</v>
      </c>
      <c r="D388" s="109">
        <f t="shared" si="82"/>
        <v>0</v>
      </c>
      <c r="E388" s="109">
        <f t="shared" si="82"/>
        <v>35</v>
      </c>
      <c r="F388" s="109">
        <f t="shared" si="82"/>
        <v>0</v>
      </c>
      <c r="G388" s="109">
        <f t="shared" si="82"/>
        <v>0</v>
      </c>
      <c r="H388" s="109">
        <f t="shared" si="82"/>
        <v>0</v>
      </c>
      <c r="I388" s="109">
        <f t="shared" si="82"/>
        <v>0</v>
      </c>
      <c r="J388" s="109">
        <f t="shared" si="82"/>
        <v>0</v>
      </c>
      <c r="K388" s="109">
        <f t="shared" si="82"/>
        <v>0</v>
      </c>
      <c r="L388" s="109">
        <f t="shared" si="82"/>
        <v>0</v>
      </c>
      <c r="M388" s="109">
        <f t="shared" si="82"/>
        <v>0</v>
      </c>
      <c r="N388" s="109">
        <f t="shared" si="82"/>
        <v>0</v>
      </c>
      <c r="O388" s="109">
        <f t="shared" si="82"/>
        <v>7</v>
      </c>
      <c r="P388" s="109">
        <f t="shared" si="82"/>
        <v>2</v>
      </c>
      <c r="Q388" s="109">
        <f t="shared" si="82"/>
        <v>0.7</v>
      </c>
      <c r="R388" s="109">
        <f t="shared" si="82"/>
        <v>5</v>
      </c>
      <c r="S388" s="109">
        <f t="shared" si="82"/>
        <v>154</v>
      </c>
      <c r="T388" s="109">
        <f t="shared" si="82"/>
        <v>0</v>
      </c>
      <c r="U388" s="109">
        <f t="shared" si="82"/>
        <v>0</v>
      </c>
      <c r="V388" s="109">
        <f t="shared" si="82"/>
        <v>0</v>
      </c>
      <c r="W388" s="109">
        <f t="shared" si="82"/>
        <v>0</v>
      </c>
      <c r="X388" s="109">
        <f t="shared" si="82"/>
        <v>16</v>
      </c>
      <c r="Y388" s="109">
        <f t="shared" si="82"/>
        <v>0</v>
      </c>
      <c r="Z388" s="109">
        <f t="shared" si="82"/>
        <v>0</v>
      </c>
      <c r="AA388" s="109">
        <f t="shared" si="82"/>
        <v>0</v>
      </c>
      <c r="AB388" s="109">
        <f t="shared" si="82"/>
        <v>0</v>
      </c>
      <c r="AC388" s="109">
        <f t="shared" si="82"/>
        <v>0</v>
      </c>
      <c r="AD388" s="109">
        <f t="shared" si="82"/>
        <v>0</v>
      </c>
    </row>
    <row r="389" spans="1:30" ht="51" thickBot="1">
      <c r="A389" s="227" t="s">
        <v>35</v>
      </c>
      <c r="B389" s="228"/>
      <c r="C389" s="228"/>
      <c r="D389" s="228"/>
      <c r="E389" s="228"/>
      <c r="F389" s="228"/>
      <c r="G389" s="228"/>
      <c r="H389" s="228"/>
      <c r="I389" s="228"/>
      <c r="J389" s="228"/>
      <c r="K389" s="228"/>
      <c r="L389" s="228"/>
      <c r="M389" s="228"/>
      <c r="N389" s="228"/>
      <c r="O389" s="228"/>
      <c r="P389" s="228"/>
      <c r="Q389" s="228"/>
      <c r="R389" s="228"/>
      <c r="S389" s="228"/>
      <c r="T389" s="228"/>
      <c r="U389" s="228"/>
      <c r="V389" s="228"/>
      <c r="W389" s="228"/>
      <c r="X389" s="228"/>
      <c r="Y389" s="228"/>
      <c r="Z389" s="228"/>
      <c r="AA389" s="228"/>
      <c r="AB389" s="228"/>
      <c r="AC389" s="228"/>
      <c r="AD389" s="229"/>
    </row>
    <row r="390" spans="1:30" ht="51" thickBot="1">
      <c r="A390" s="107">
        <v>24</v>
      </c>
      <c r="B390" s="108" t="s">
        <v>163</v>
      </c>
      <c r="C390" s="109"/>
      <c r="D390" s="109"/>
      <c r="E390" s="109"/>
      <c r="F390" s="109"/>
      <c r="G390" s="109"/>
      <c r="H390" s="109"/>
      <c r="I390" s="109">
        <v>96</v>
      </c>
      <c r="J390" s="109">
        <v>105</v>
      </c>
      <c r="K390" s="109"/>
      <c r="L390" s="109"/>
      <c r="M390" s="109"/>
      <c r="N390" s="107"/>
      <c r="O390" s="110"/>
      <c r="P390" s="107">
        <v>4</v>
      </c>
      <c r="Q390" s="110"/>
      <c r="R390" s="107"/>
      <c r="S390" s="110"/>
      <c r="T390" s="107"/>
      <c r="U390" s="105"/>
      <c r="V390" s="110"/>
      <c r="W390" s="107"/>
      <c r="X390" s="110"/>
      <c r="Y390" s="107"/>
      <c r="Z390" s="110"/>
      <c r="AA390" s="105"/>
      <c r="AB390" s="107"/>
      <c r="AC390" s="107"/>
      <c r="AD390" s="109"/>
    </row>
    <row r="391" spans="1:30" ht="101.25" thickBot="1">
      <c r="A391" s="107" t="s">
        <v>37</v>
      </c>
      <c r="B391" s="108" t="s">
        <v>63</v>
      </c>
      <c r="C391" s="109">
        <v>30</v>
      </c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  <c r="Y391" s="109"/>
      <c r="Z391" s="109"/>
      <c r="AA391" s="109"/>
      <c r="AB391" s="109"/>
      <c r="AC391" s="109"/>
      <c r="AD391" s="109"/>
    </row>
    <row r="392" spans="1:30" ht="51" thickBot="1">
      <c r="A392" s="105">
        <v>25</v>
      </c>
      <c r="B392" s="118" t="s">
        <v>8</v>
      </c>
      <c r="C392" s="105"/>
      <c r="D392" s="115"/>
      <c r="E392" s="115"/>
      <c r="F392" s="115"/>
      <c r="G392" s="115"/>
      <c r="H392" s="109"/>
      <c r="I392" s="109"/>
      <c r="J392" s="109"/>
      <c r="K392" s="109"/>
      <c r="L392" s="109"/>
      <c r="M392" s="109"/>
      <c r="N392" s="110"/>
      <c r="O392" s="105">
        <v>9</v>
      </c>
      <c r="P392" s="110"/>
      <c r="Q392" s="105"/>
      <c r="R392" s="110"/>
      <c r="S392" s="105"/>
      <c r="T392" s="105"/>
      <c r="U392" s="105"/>
      <c r="V392" s="110"/>
      <c r="W392" s="105"/>
      <c r="X392" s="105"/>
      <c r="Y392" s="110"/>
      <c r="Z392" s="105">
        <v>0.5</v>
      </c>
      <c r="AA392" s="105"/>
      <c r="AB392" s="110"/>
      <c r="AC392" s="105"/>
      <c r="AD392" s="109"/>
    </row>
    <row r="393" spans="1:30" ht="101.25" thickBot="1">
      <c r="A393" s="107">
        <v>14</v>
      </c>
      <c r="B393" s="108" t="s">
        <v>203</v>
      </c>
      <c r="C393" s="105"/>
      <c r="D393" s="115"/>
      <c r="E393" s="115"/>
      <c r="F393" s="115"/>
      <c r="G393" s="115"/>
      <c r="H393" s="109"/>
      <c r="I393" s="109"/>
      <c r="J393" s="109"/>
      <c r="K393" s="109"/>
      <c r="L393" s="109">
        <v>70</v>
      </c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  <c r="Y393" s="109"/>
      <c r="Z393" s="105"/>
      <c r="AA393" s="109"/>
      <c r="AB393" s="109"/>
      <c r="AC393" s="109"/>
      <c r="AD393" s="109"/>
    </row>
    <row r="394" spans="1:30" ht="51" thickBot="1">
      <c r="A394" s="97"/>
      <c r="B394" s="108" t="s">
        <v>7</v>
      </c>
      <c r="C394" s="105">
        <f aca="true" t="shared" si="83" ref="C394:AD394">SUM(C390:C393)</f>
        <v>30</v>
      </c>
      <c r="D394" s="105">
        <f t="shared" si="83"/>
        <v>0</v>
      </c>
      <c r="E394" s="105">
        <f t="shared" si="83"/>
        <v>0</v>
      </c>
      <c r="F394" s="105">
        <f t="shared" si="83"/>
        <v>0</v>
      </c>
      <c r="G394" s="105">
        <f t="shared" si="83"/>
        <v>0</v>
      </c>
      <c r="H394" s="105">
        <f t="shared" si="83"/>
        <v>0</v>
      </c>
      <c r="I394" s="105">
        <f t="shared" si="83"/>
        <v>96</v>
      </c>
      <c r="J394" s="105">
        <f t="shared" si="83"/>
        <v>105</v>
      </c>
      <c r="K394" s="105">
        <f t="shared" si="83"/>
        <v>0</v>
      </c>
      <c r="L394" s="105">
        <f t="shared" si="83"/>
        <v>70</v>
      </c>
      <c r="M394" s="105">
        <f t="shared" si="83"/>
        <v>0</v>
      </c>
      <c r="N394" s="105">
        <f t="shared" si="83"/>
        <v>0</v>
      </c>
      <c r="O394" s="105">
        <f t="shared" si="83"/>
        <v>9</v>
      </c>
      <c r="P394" s="105">
        <f t="shared" si="83"/>
        <v>4</v>
      </c>
      <c r="Q394" s="105">
        <f t="shared" si="83"/>
        <v>0</v>
      </c>
      <c r="R394" s="105">
        <f t="shared" si="83"/>
        <v>0</v>
      </c>
      <c r="S394" s="105">
        <f t="shared" si="83"/>
        <v>0</v>
      </c>
      <c r="T394" s="105">
        <f t="shared" si="83"/>
        <v>0</v>
      </c>
      <c r="U394" s="105">
        <f t="shared" si="83"/>
        <v>0</v>
      </c>
      <c r="V394" s="105">
        <f t="shared" si="83"/>
        <v>0</v>
      </c>
      <c r="W394" s="105">
        <f t="shared" si="83"/>
        <v>0</v>
      </c>
      <c r="X394" s="105">
        <f t="shared" si="83"/>
        <v>0</v>
      </c>
      <c r="Y394" s="105">
        <f t="shared" si="83"/>
        <v>0</v>
      </c>
      <c r="Z394" s="105">
        <f t="shared" si="83"/>
        <v>0.5</v>
      </c>
      <c r="AA394" s="105">
        <f t="shared" si="83"/>
        <v>0</v>
      </c>
      <c r="AB394" s="105">
        <f t="shared" si="83"/>
        <v>0</v>
      </c>
      <c r="AC394" s="105">
        <f t="shared" si="83"/>
        <v>0</v>
      </c>
      <c r="AD394" s="105">
        <f t="shared" si="83"/>
        <v>0</v>
      </c>
    </row>
    <row r="395" spans="1:30" ht="101.25" thickBot="1">
      <c r="A395" s="91"/>
      <c r="B395" s="108" t="s">
        <v>76</v>
      </c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  <c r="AA395" s="105"/>
      <c r="AB395" s="105"/>
      <c r="AC395" s="105">
        <v>4</v>
      </c>
      <c r="AD395" s="105"/>
    </row>
    <row r="396" spans="1:30" ht="51" thickBot="1">
      <c r="A396" s="107"/>
      <c r="B396" s="121" t="s">
        <v>11</v>
      </c>
      <c r="C396" s="105">
        <f aca="true" t="shared" si="84" ref="C396:AB396">C373+C376+C384+C388+C394</f>
        <v>65</v>
      </c>
      <c r="D396" s="105">
        <f t="shared" si="84"/>
        <v>40</v>
      </c>
      <c r="E396" s="105">
        <f t="shared" si="84"/>
        <v>47</v>
      </c>
      <c r="F396" s="105">
        <f t="shared" si="84"/>
        <v>0</v>
      </c>
      <c r="G396" s="105">
        <f t="shared" si="84"/>
        <v>22</v>
      </c>
      <c r="H396" s="105">
        <f t="shared" si="84"/>
        <v>0</v>
      </c>
      <c r="I396" s="105">
        <f t="shared" si="84"/>
        <v>132</v>
      </c>
      <c r="J396" s="105">
        <f t="shared" si="84"/>
        <v>334.4</v>
      </c>
      <c r="K396" s="105">
        <f t="shared" si="84"/>
        <v>100</v>
      </c>
      <c r="L396" s="105">
        <f t="shared" si="84"/>
        <v>80</v>
      </c>
      <c r="M396" s="105">
        <f t="shared" si="84"/>
        <v>16</v>
      </c>
      <c r="N396" s="105">
        <f t="shared" si="84"/>
        <v>0</v>
      </c>
      <c r="O396" s="105">
        <f t="shared" si="84"/>
        <v>42</v>
      </c>
      <c r="P396" s="105">
        <f t="shared" si="84"/>
        <v>13</v>
      </c>
      <c r="Q396" s="105">
        <f t="shared" si="84"/>
        <v>8.7</v>
      </c>
      <c r="R396" s="105">
        <f t="shared" si="84"/>
        <v>7</v>
      </c>
      <c r="S396" s="105">
        <f t="shared" si="84"/>
        <v>352</v>
      </c>
      <c r="T396" s="105">
        <f t="shared" si="84"/>
        <v>0</v>
      </c>
      <c r="U396" s="105">
        <f t="shared" si="84"/>
        <v>54</v>
      </c>
      <c r="V396" s="105">
        <f t="shared" si="84"/>
        <v>0</v>
      </c>
      <c r="W396" s="105">
        <f t="shared" si="84"/>
        <v>0</v>
      </c>
      <c r="X396" s="105">
        <f t="shared" si="84"/>
        <v>20</v>
      </c>
      <c r="Y396" s="105">
        <f t="shared" si="84"/>
        <v>0</v>
      </c>
      <c r="Z396" s="105">
        <f t="shared" si="84"/>
        <v>0.5</v>
      </c>
      <c r="AA396" s="105">
        <f t="shared" si="84"/>
        <v>0</v>
      </c>
      <c r="AB396" s="105">
        <f t="shared" si="84"/>
        <v>1</v>
      </c>
      <c r="AC396" s="105">
        <v>4</v>
      </c>
      <c r="AD396" s="105">
        <f>AD373+AD376+AD384+AD388+AD394</f>
        <v>0</v>
      </c>
    </row>
    <row r="397" spans="1:30" ht="51" thickBot="1">
      <c r="A397" s="231" t="s">
        <v>81</v>
      </c>
      <c r="B397" s="232"/>
      <c r="C397" s="232"/>
      <c r="D397" s="232"/>
      <c r="E397" s="232"/>
      <c r="F397" s="232"/>
      <c r="G397" s="232"/>
      <c r="H397" s="232"/>
      <c r="I397" s="232"/>
      <c r="J397" s="232"/>
      <c r="K397" s="232"/>
      <c r="L397" s="232"/>
      <c r="M397" s="232"/>
      <c r="N397" s="232"/>
      <c r="O397" s="232"/>
      <c r="P397" s="232"/>
      <c r="Q397" s="232"/>
      <c r="R397" s="232"/>
      <c r="S397" s="232"/>
      <c r="T397" s="232"/>
      <c r="U397" s="232"/>
      <c r="V397" s="232"/>
      <c r="W397" s="232"/>
      <c r="X397" s="232"/>
      <c r="Y397" s="232"/>
      <c r="Z397" s="232"/>
      <c r="AA397" s="232"/>
      <c r="AB397" s="232"/>
      <c r="AC397" s="232"/>
      <c r="AD397" s="233"/>
    </row>
    <row r="398" spans="1:30" ht="51" thickBot="1">
      <c r="A398" s="231" t="s">
        <v>144</v>
      </c>
      <c r="B398" s="232"/>
      <c r="C398" s="232"/>
      <c r="D398" s="232"/>
      <c r="E398" s="232"/>
      <c r="F398" s="232"/>
      <c r="G398" s="232"/>
      <c r="H398" s="232"/>
      <c r="I398" s="232"/>
      <c r="J398" s="232"/>
      <c r="K398" s="232"/>
      <c r="L398" s="232"/>
      <c r="M398" s="232"/>
      <c r="N398" s="232"/>
      <c r="O398" s="232"/>
      <c r="P398" s="232"/>
      <c r="Q398" s="232"/>
      <c r="R398" s="232"/>
      <c r="S398" s="232"/>
      <c r="T398" s="232"/>
      <c r="U398" s="232"/>
      <c r="V398" s="232"/>
      <c r="W398" s="232"/>
      <c r="X398" s="232"/>
      <c r="Y398" s="232"/>
      <c r="Z398" s="232"/>
      <c r="AA398" s="232"/>
      <c r="AB398" s="232"/>
      <c r="AC398" s="232"/>
      <c r="AD398" s="233"/>
    </row>
    <row r="399" spans="1:30" ht="50.25" customHeight="1">
      <c r="A399" s="236" t="s">
        <v>130</v>
      </c>
      <c r="B399" s="234" t="s">
        <v>24</v>
      </c>
      <c r="C399" s="221" t="s">
        <v>63</v>
      </c>
      <c r="D399" s="221" t="s">
        <v>64</v>
      </c>
      <c r="E399" s="221" t="s">
        <v>65</v>
      </c>
      <c r="F399" s="221" t="s">
        <v>66</v>
      </c>
      <c r="G399" s="221" t="s">
        <v>60</v>
      </c>
      <c r="H399" s="221" t="s">
        <v>67</v>
      </c>
      <c r="I399" s="221" t="s">
        <v>114</v>
      </c>
      <c r="J399" s="221" t="s">
        <v>108</v>
      </c>
      <c r="K399" s="89"/>
      <c r="L399" s="221" t="s">
        <v>120</v>
      </c>
      <c r="M399" s="221" t="s">
        <v>69</v>
      </c>
      <c r="N399" s="221" t="s">
        <v>48</v>
      </c>
      <c r="O399" s="221" t="s">
        <v>49</v>
      </c>
      <c r="P399" s="221" t="s">
        <v>70</v>
      </c>
      <c r="Q399" s="221" t="s">
        <v>50</v>
      </c>
      <c r="R399" s="221" t="s">
        <v>71</v>
      </c>
      <c r="S399" s="221" t="s">
        <v>208</v>
      </c>
      <c r="T399" s="221" t="s">
        <v>74</v>
      </c>
      <c r="U399" s="221" t="s">
        <v>111</v>
      </c>
      <c r="V399" s="221" t="s">
        <v>116</v>
      </c>
      <c r="W399" s="221" t="s">
        <v>117</v>
      </c>
      <c r="X399" s="221" t="s">
        <v>51</v>
      </c>
      <c r="Y399" s="221" t="s">
        <v>52</v>
      </c>
      <c r="Z399" s="221" t="s">
        <v>54</v>
      </c>
      <c r="AA399" s="89"/>
      <c r="AB399" s="221" t="s">
        <v>72</v>
      </c>
      <c r="AC399" s="221" t="s">
        <v>53</v>
      </c>
      <c r="AD399" s="221" t="s">
        <v>73</v>
      </c>
    </row>
    <row r="400" spans="1:30" s="138" customFormat="1" ht="330" customHeight="1" thickBot="1">
      <c r="A400" s="237"/>
      <c r="B400" s="235"/>
      <c r="C400" s="222"/>
      <c r="D400" s="222"/>
      <c r="E400" s="222"/>
      <c r="F400" s="222"/>
      <c r="G400" s="222"/>
      <c r="H400" s="222"/>
      <c r="I400" s="222"/>
      <c r="J400" s="222"/>
      <c r="K400" s="90" t="s">
        <v>68</v>
      </c>
      <c r="L400" s="222"/>
      <c r="M400" s="222"/>
      <c r="N400" s="222"/>
      <c r="O400" s="222"/>
      <c r="P400" s="222"/>
      <c r="Q400" s="222"/>
      <c r="R400" s="222"/>
      <c r="S400" s="222"/>
      <c r="T400" s="222"/>
      <c r="U400" s="222"/>
      <c r="V400" s="222"/>
      <c r="W400" s="222"/>
      <c r="X400" s="222"/>
      <c r="Y400" s="222"/>
      <c r="Z400" s="222"/>
      <c r="AA400" s="90" t="s">
        <v>184</v>
      </c>
      <c r="AB400" s="222"/>
      <c r="AC400" s="222"/>
      <c r="AD400" s="222"/>
    </row>
    <row r="401" spans="1:30" ht="51" thickBot="1">
      <c r="A401" s="91">
        <v>1</v>
      </c>
      <c r="B401" s="96">
        <v>2</v>
      </c>
      <c r="C401" s="97" t="s">
        <v>61</v>
      </c>
      <c r="D401" s="98">
        <v>4</v>
      </c>
      <c r="E401" s="97">
        <v>5</v>
      </c>
      <c r="F401" s="97">
        <v>6</v>
      </c>
      <c r="G401" s="97">
        <v>7</v>
      </c>
      <c r="H401" s="97">
        <v>8</v>
      </c>
      <c r="I401" s="97" t="s">
        <v>62</v>
      </c>
      <c r="J401" s="98">
        <v>10</v>
      </c>
      <c r="K401" s="97">
        <v>11</v>
      </c>
      <c r="L401" s="97">
        <v>12</v>
      </c>
      <c r="M401" s="97">
        <v>13</v>
      </c>
      <c r="N401" s="97">
        <v>14</v>
      </c>
      <c r="O401" s="97">
        <v>15</v>
      </c>
      <c r="P401" s="99">
        <v>16</v>
      </c>
      <c r="Q401" s="97">
        <v>17</v>
      </c>
      <c r="R401" s="99">
        <v>18</v>
      </c>
      <c r="S401" s="97">
        <v>19</v>
      </c>
      <c r="T401" s="99">
        <v>20</v>
      </c>
      <c r="U401" s="97">
        <v>21</v>
      </c>
      <c r="V401" s="97">
        <v>22</v>
      </c>
      <c r="W401" s="99">
        <v>23</v>
      </c>
      <c r="X401" s="97">
        <v>24</v>
      </c>
      <c r="Y401" s="97">
        <v>25</v>
      </c>
      <c r="Z401" s="97">
        <v>26</v>
      </c>
      <c r="AA401" s="99">
        <v>27</v>
      </c>
      <c r="AB401" s="97">
        <v>28</v>
      </c>
      <c r="AC401" s="97">
        <v>29</v>
      </c>
      <c r="AD401" s="100">
        <v>30</v>
      </c>
    </row>
    <row r="402" spans="1:30" ht="51" thickBot="1">
      <c r="A402" s="231" t="s">
        <v>6</v>
      </c>
      <c r="B402" s="232"/>
      <c r="C402" s="232"/>
      <c r="D402" s="232"/>
      <c r="E402" s="232"/>
      <c r="F402" s="232"/>
      <c r="G402" s="232"/>
      <c r="H402" s="232"/>
      <c r="I402" s="232"/>
      <c r="J402" s="232"/>
      <c r="K402" s="232"/>
      <c r="L402" s="232"/>
      <c r="M402" s="232"/>
      <c r="N402" s="232"/>
      <c r="O402" s="232"/>
      <c r="P402" s="232"/>
      <c r="Q402" s="232"/>
      <c r="R402" s="232"/>
      <c r="S402" s="232"/>
      <c r="T402" s="232"/>
      <c r="U402" s="232"/>
      <c r="V402" s="232"/>
      <c r="W402" s="232"/>
      <c r="X402" s="232"/>
      <c r="Y402" s="232"/>
      <c r="Z402" s="232"/>
      <c r="AA402" s="232"/>
      <c r="AB402" s="232"/>
      <c r="AC402" s="232"/>
      <c r="AD402" s="233"/>
    </row>
    <row r="403" spans="1:30" ht="135.75" customHeight="1" thickBot="1">
      <c r="A403" s="107">
        <v>56</v>
      </c>
      <c r="B403" s="119" t="s">
        <v>247</v>
      </c>
      <c r="C403" s="105"/>
      <c r="D403" s="115"/>
      <c r="E403" s="115"/>
      <c r="F403" s="115"/>
      <c r="G403" s="115">
        <v>18</v>
      </c>
      <c r="H403" s="109"/>
      <c r="I403" s="109"/>
      <c r="J403" s="109"/>
      <c r="K403" s="109"/>
      <c r="L403" s="109"/>
      <c r="M403" s="109"/>
      <c r="N403" s="110"/>
      <c r="O403" s="105">
        <v>4</v>
      </c>
      <c r="P403" s="110">
        <v>2</v>
      </c>
      <c r="Q403" s="105"/>
      <c r="R403" s="110"/>
      <c r="S403" s="105">
        <v>113</v>
      </c>
      <c r="T403" s="110"/>
      <c r="U403" s="105"/>
      <c r="V403" s="110"/>
      <c r="W403" s="105"/>
      <c r="X403" s="105"/>
      <c r="Y403" s="105"/>
      <c r="Z403" s="105"/>
      <c r="AA403" s="110"/>
      <c r="AB403" s="105"/>
      <c r="AC403" s="110"/>
      <c r="AD403" s="105"/>
    </row>
    <row r="404" spans="1:30" ht="51" thickBot="1">
      <c r="A404" s="120">
        <v>13</v>
      </c>
      <c r="B404" s="118" t="s">
        <v>291</v>
      </c>
      <c r="C404" s="105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5">
        <v>9</v>
      </c>
      <c r="P404" s="109"/>
      <c r="Q404" s="109"/>
      <c r="R404" s="109"/>
      <c r="S404" s="109">
        <v>47</v>
      </c>
      <c r="T404" s="109"/>
      <c r="U404" s="109"/>
      <c r="V404" s="109"/>
      <c r="W404" s="109"/>
      <c r="X404" s="109"/>
      <c r="Y404" s="109"/>
      <c r="Z404" s="105">
        <v>0.5</v>
      </c>
      <c r="AA404" s="109"/>
      <c r="AB404" s="109"/>
      <c r="AC404" s="109"/>
      <c r="AD404" s="109"/>
    </row>
    <row r="405" spans="1:30" ht="48.75" customHeight="1" thickBot="1">
      <c r="A405" s="107">
        <v>27</v>
      </c>
      <c r="B405" s="108" t="s">
        <v>40</v>
      </c>
      <c r="C405" s="109">
        <v>35</v>
      </c>
      <c r="D405" s="115"/>
      <c r="E405" s="115"/>
      <c r="F405" s="115"/>
      <c r="G405" s="115"/>
      <c r="H405" s="109"/>
      <c r="I405" s="109"/>
      <c r="J405" s="109"/>
      <c r="K405" s="109"/>
      <c r="L405" s="109"/>
      <c r="M405" s="109"/>
      <c r="N405" s="110"/>
      <c r="O405" s="105"/>
      <c r="P405" s="110">
        <v>6</v>
      </c>
      <c r="Q405" s="105"/>
      <c r="R405" s="110"/>
      <c r="S405" s="105"/>
      <c r="T405" s="110"/>
      <c r="U405" s="105"/>
      <c r="V405" s="107"/>
      <c r="W405" s="110"/>
      <c r="X405" s="105"/>
      <c r="Y405" s="105"/>
      <c r="Z405" s="110"/>
      <c r="AA405" s="107"/>
      <c r="AB405" s="105"/>
      <c r="AC405" s="110"/>
      <c r="AD405" s="105"/>
    </row>
    <row r="406" spans="1:30" ht="51" thickBot="1">
      <c r="A406" s="107"/>
      <c r="B406" s="108" t="s">
        <v>7</v>
      </c>
      <c r="C406" s="105">
        <f aca="true" t="shared" si="85" ref="C406:AD406">SUM(C403:C405)</f>
        <v>35</v>
      </c>
      <c r="D406" s="105">
        <f t="shared" si="85"/>
        <v>0</v>
      </c>
      <c r="E406" s="105">
        <f t="shared" si="85"/>
        <v>0</v>
      </c>
      <c r="F406" s="105">
        <f t="shared" si="85"/>
        <v>0</v>
      </c>
      <c r="G406" s="105">
        <f t="shared" si="85"/>
        <v>18</v>
      </c>
      <c r="H406" s="105">
        <f t="shared" si="85"/>
        <v>0</v>
      </c>
      <c r="I406" s="105">
        <f t="shared" si="85"/>
        <v>0</v>
      </c>
      <c r="J406" s="105">
        <f t="shared" si="85"/>
        <v>0</v>
      </c>
      <c r="K406" s="105">
        <f t="shared" si="85"/>
        <v>0</v>
      </c>
      <c r="L406" s="105">
        <f t="shared" si="85"/>
        <v>0</v>
      </c>
      <c r="M406" s="105">
        <f t="shared" si="85"/>
        <v>0</v>
      </c>
      <c r="N406" s="105">
        <f t="shared" si="85"/>
        <v>0</v>
      </c>
      <c r="O406" s="105">
        <f t="shared" si="85"/>
        <v>13</v>
      </c>
      <c r="P406" s="105">
        <f t="shared" si="85"/>
        <v>8</v>
      </c>
      <c r="Q406" s="105">
        <f t="shared" si="85"/>
        <v>0</v>
      </c>
      <c r="R406" s="105">
        <f t="shared" si="85"/>
        <v>0</v>
      </c>
      <c r="S406" s="105">
        <f t="shared" si="85"/>
        <v>160</v>
      </c>
      <c r="T406" s="105">
        <f t="shared" si="85"/>
        <v>0</v>
      </c>
      <c r="U406" s="105">
        <f t="shared" si="85"/>
        <v>0</v>
      </c>
      <c r="V406" s="105">
        <f t="shared" si="85"/>
        <v>0</v>
      </c>
      <c r="W406" s="105">
        <f t="shared" si="85"/>
        <v>0</v>
      </c>
      <c r="X406" s="105">
        <f t="shared" si="85"/>
        <v>0</v>
      </c>
      <c r="Y406" s="105">
        <f t="shared" si="85"/>
        <v>0</v>
      </c>
      <c r="Z406" s="105">
        <f t="shared" si="85"/>
        <v>0.5</v>
      </c>
      <c r="AA406" s="105">
        <f t="shared" si="85"/>
        <v>0</v>
      </c>
      <c r="AB406" s="105">
        <f t="shared" si="85"/>
        <v>0</v>
      </c>
      <c r="AC406" s="105">
        <f t="shared" si="85"/>
        <v>0</v>
      </c>
      <c r="AD406" s="105">
        <f t="shared" si="85"/>
        <v>0</v>
      </c>
    </row>
    <row r="407" spans="1:30" ht="48.75" customHeight="1" thickBot="1">
      <c r="A407" s="227" t="s">
        <v>59</v>
      </c>
      <c r="B407" s="228"/>
      <c r="C407" s="228"/>
      <c r="D407" s="228"/>
      <c r="E407" s="228"/>
      <c r="F407" s="228"/>
      <c r="G407" s="228"/>
      <c r="H407" s="228"/>
      <c r="I407" s="228"/>
      <c r="J407" s="228"/>
      <c r="K407" s="228"/>
      <c r="L407" s="228"/>
      <c r="M407" s="228"/>
      <c r="N407" s="228"/>
      <c r="O407" s="228"/>
      <c r="P407" s="228"/>
      <c r="Q407" s="228"/>
      <c r="R407" s="228"/>
      <c r="S407" s="228"/>
      <c r="T407" s="228"/>
      <c r="U407" s="228"/>
      <c r="V407" s="228"/>
      <c r="W407" s="228"/>
      <c r="X407" s="228"/>
      <c r="Y407" s="228"/>
      <c r="Z407" s="228"/>
      <c r="AA407" s="228"/>
      <c r="AB407" s="228"/>
      <c r="AC407" s="228"/>
      <c r="AD407" s="229"/>
    </row>
    <row r="408" spans="1:30" ht="51" thickBot="1">
      <c r="A408" s="107" t="s">
        <v>37</v>
      </c>
      <c r="B408" s="112" t="s">
        <v>129</v>
      </c>
      <c r="C408" s="105"/>
      <c r="D408" s="109"/>
      <c r="E408" s="109"/>
      <c r="F408" s="109"/>
      <c r="G408" s="109"/>
      <c r="H408" s="109"/>
      <c r="I408" s="109"/>
      <c r="J408" s="109"/>
      <c r="K408" s="109">
        <v>100</v>
      </c>
      <c r="L408" s="109"/>
      <c r="M408" s="109"/>
      <c r="N408" s="110"/>
      <c r="O408" s="105"/>
      <c r="P408" s="110"/>
      <c r="Q408" s="105"/>
      <c r="R408" s="110"/>
      <c r="S408" s="105"/>
      <c r="T408" s="110"/>
      <c r="U408" s="105"/>
      <c r="V408" s="110"/>
      <c r="W408" s="105"/>
      <c r="X408" s="105"/>
      <c r="Y408" s="110"/>
      <c r="Z408" s="105"/>
      <c r="AA408" s="110"/>
      <c r="AB408" s="105"/>
      <c r="AC408" s="105"/>
      <c r="AD408" s="109"/>
    </row>
    <row r="409" spans="1:30" ht="51" thickBot="1">
      <c r="A409" s="107"/>
      <c r="B409" s="108" t="s">
        <v>31</v>
      </c>
      <c r="C409" s="105">
        <f aca="true" t="shared" si="86" ref="C409:AD409">SUM(C408)</f>
        <v>0</v>
      </c>
      <c r="D409" s="105">
        <f t="shared" si="86"/>
        <v>0</v>
      </c>
      <c r="E409" s="105">
        <f t="shared" si="86"/>
        <v>0</v>
      </c>
      <c r="F409" s="105">
        <f t="shared" si="86"/>
        <v>0</v>
      </c>
      <c r="G409" s="105">
        <f t="shared" si="86"/>
        <v>0</v>
      </c>
      <c r="H409" s="105">
        <f t="shared" si="86"/>
        <v>0</v>
      </c>
      <c r="I409" s="105">
        <f t="shared" si="86"/>
        <v>0</v>
      </c>
      <c r="J409" s="105">
        <f t="shared" si="86"/>
        <v>0</v>
      </c>
      <c r="K409" s="105">
        <f t="shared" si="86"/>
        <v>100</v>
      </c>
      <c r="L409" s="105">
        <f t="shared" si="86"/>
        <v>0</v>
      </c>
      <c r="M409" s="105">
        <f t="shared" si="86"/>
        <v>0</v>
      </c>
      <c r="N409" s="105">
        <f t="shared" si="86"/>
        <v>0</v>
      </c>
      <c r="O409" s="105">
        <f t="shared" si="86"/>
        <v>0</v>
      </c>
      <c r="P409" s="105">
        <f t="shared" si="86"/>
        <v>0</v>
      </c>
      <c r="Q409" s="105">
        <f t="shared" si="86"/>
        <v>0</v>
      </c>
      <c r="R409" s="105">
        <f t="shared" si="86"/>
        <v>0</v>
      </c>
      <c r="S409" s="105">
        <f t="shared" si="86"/>
        <v>0</v>
      </c>
      <c r="T409" s="105">
        <f t="shared" si="86"/>
        <v>0</v>
      </c>
      <c r="U409" s="105">
        <f t="shared" si="86"/>
        <v>0</v>
      </c>
      <c r="V409" s="105">
        <f t="shared" si="86"/>
        <v>0</v>
      </c>
      <c r="W409" s="105">
        <f t="shared" si="86"/>
        <v>0</v>
      </c>
      <c r="X409" s="105">
        <f t="shared" si="86"/>
        <v>0</v>
      </c>
      <c r="Y409" s="105">
        <f t="shared" si="86"/>
        <v>0</v>
      </c>
      <c r="Z409" s="105">
        <f t="shared" si="86"/>
        <v>0</v>
      </c>
      <c r="AA409" s="105">
        <f t="shared" si="86"/>
        <v>0</v>
      </c>
      <c r="AB409" s="105">
        <f t="shared" si="86"/>
        <v>0</v>
      </c>
      <c r="AC409" s="105">
        <f t="shared" si="86"/>
        <v>0</v>
      </c>
      <c r="AD409" s="105">
        <f t="shared" si="86"/>
        <v>0</v>
      </c>
    </row>
    <row r="410" spans="1:30" ht="51" thickBot="1">
      <c r="A410" s="227" t="s">
        <v>34</v>
      </c>
      <c r="B410" s="228"/>
      <c r="C410" s="228"/>
      <c r="D410" s="228"/>
      <c r="E410" s="228"/>
      <c r="F410" s="228"/>
      <c r="G410" s="228"/>
      <c r="H410" s="228"/>
      <c r="I410" s="228"/>
      <c r="J410" s="228"/>
      <c r="K410" s="228"/>
      <c r="L410" s="228"/>
      <c r="M410" s="228"/>
      <c r="N410" s="228"/>
      <c r="O410" s="228"/>
      <c r="P410" s="228"/>
      <c r="Q410" s="228"/>
      <c r="R410" s="228"/>
      <c r="S410" s="228"/>
      <c r="T410" s="228"/>
      <c r="U410" s="228"/>
      <c r="V410" s="228"/>
      <c r="W410" s="228"/>
      <c r="X410" s="228"/>
      <c r="Y410" s="228"/>
      <c r="Z410" s="228"/>
      <c r="AA410" s="228"/>
      <c r="AB410" s="228"/>
      <c r="AC410" s="228"/>
      <c r="AD410" s="229"/>
    </row>
    <row r="411" spans="1:30" ht="101.25" thickBot="1">
      <c r="A411" s="103">
        <v>28</v>
      </c>
      <c r="B411" s="125" t="s">
        <v>296</v>
      </c>
      <c r="C411" s="103"/>
      <c r="D411" s="104"/>
      <c r="E411" s="104"/>
      <c r="F411" s="104"/>
      <c r="G411" s="104"/>
      <c r="H411" s="104"/>
      <c r="I411" s="104"/>
      <c r="J411" s="104">
        <v>25</v>
      </c>
      <c r="K411" s="104"/>
      <c r="L411" s="104"/>
      <c r="M411" s="104"/>
      <c r="N411" s="106"/>
      <c r="O411" s="101"/>
      <c r="P411" s="106"/>
      <c r="Q411" s="101">
        <v>2</v>
      </c>
      <c r="R411" s="106">
        <v>4</v>
      </c>
      <c r="S411" s="101"/>
      <c r="T411" s="106"/>
      <c r="U411" s="101"/>
      <c r="V411" s="106"/>
      <c r="W411" s="103"/>
      <c r="X411" s="101"/>
      <c r="Y411" s="106"/>
      <c r="Z411" s="101"/>
      <c r="AA411" s="103"/>
      <c r="AB411" s="106"/>
      <c r="AC411" s="101"/>
      <c r="AD411" s="104"/>
    </row>
    <row r="412" spans="1:30" ht="101.25" thickBot="1">
      <c r="A412" s="107">
        <v>91</v>
      </c>
      <c r="B412" s="117" t="s">
        <v>305</v>
      </c>
      <c r="C412" s="107"/>
      <c r="D412" s="109"/>
      <c r="E412" s="109">
        <v>7</v>
      </c>
      <c r="F412" s="109"/>
      <c r="G412" s="109"/>
      <c r="H412" s="109"/>
      <c r="I412" s="109">
        <v>21</v>
      </c>
      <c r="J412" s="109">
        <v>11.4</v>
      </c>
      <c r="K412" s="109"/>
      <c r="L412" s="109"/>
      <c r="M412" s="109"/>
      <c r="N412" s="109"/>
      <c r="O412" s="109"/>
      <c r="P412" s="109">
        <v>1.6</v>
      </c>
      <c r="Q412" s="109"/>
      <c r="R412" s="109">
        <v>1</v>
      </c>
      <c r="S412" s="109">
        <v>7</v>
      </c>
      <c r="T412" s="109"/>
      <c r="U412" s="109"/>
      <c r="V412" s="109">
        <v>16</v>
      </c>
      <c r="W412" s="109"/>
      <c r="X412" s="109"/>
      <c r="Y412" s="109"/>
      <c r="Z412" s="109"/>
      <c r="AA412" s="109"/>
      <c r="AB412" s="109"/>
      <c r="AC412" s="109"/>
      <c r="AD412" s="109"/>
    </row>
    <row r="413" spans="1:30" ht="51" thickBot="1">
      <c r="A413" s="105">
        <v>73</v>
      </c>
      <c r="B413" s="117" t="s">
        <v>175</v>
      </c>
      <c r="C413" s="105"/>
      <c r="D413" s="109"/>
      <c r="E413" s="109"/>
      <c r="F413" s="109"/>
      <c r="G413" s="109"/>
      <c r="H413" s="109"/>
      <c r="I413" s="109">
        <v>96</v>
      </c>
      <c r="J413" s="109">
        <v>38</v>
      </c>
      <c r="K413" s="109"/>
      <c r="L413" s="109"/>
      <c r="M413" s="109"/>
      <c r="N413" s="110"/>
      <c r="O413" s="107"/>
      <c r="P413" s="110"/>
      <c r="Q413" s="107">
        <v>4</v>
      </c>
      <c r="R413" s="110"/>
      <c r="S413" s="107"/>
      <c r="T413" s="111"/>
      <c r="U413" s="107">
        <v>57</v>
      </c>
      <c r="V413" s="110"/>
      <c r="W413" s="107"/>
      <c r="X413" s="107"/>
      <c r="Y413" s="110"/>
      <c r="Z413" s="107"/>
      <c r="AA413" s="110"/>
      <c r="AB413" s="107"/>
      <c r="AC413" s="107"/>
      <c r="AD413" s="109"/>
    </row>
    <row r="414" spans="1:30" ht="101.25" thickBot="1">
      <c r="A414" s="107">
        <v>55</v>
      </c>
      <c r="B414" s="108" t="s">
        <v>200</v>
      </c>
      <c r="C414" s="105"/>
      <c r="D414" s="109"/>
      <c r="E414" s="109"/>
      <c r="F414" s="109"/>
      <c r="G414" s="109"/>
      <c r="H414" s="109"/>
      <c r="I414" s="109"/>
      <c r="J414" s="109"/>
      <c r="K414" s="109"/>
      <c r="L414" s="109">
        <v>101</v>
      </c>
      <c r="M414" s="109"/>
      <c r="N414" s="110"/>
      <c r="O414" s="107">
        <v>10</v>
      </c>
      <c r="P414" s="110"/>
      <c r="Q414" s="107"/>
      <c r="R414" s="110"/>
      <c r="S414" s="107"/>
      <c r="T414" s="107"/>
      <c r="U414" s="107"/>
      <c r="V414" s="110"/>
      <c r="W414" s="107"/>
      <c r="X414" s="107"/>
      <c r="Y414" s="110"/>
      <c r="Z414" s="107"/>
      <c r="AA414" s="110"/>
      <c r="AB414" s="107"/>
      <c r="AC414" s="107"/>
      <c r="AD414" s="109"/>
    </row>
    <row r="415" spans="1:30" ht="101.25" thickBot="1">
      <c r="A415" s="107" t="s">
        <v>37</v>
      </c>
      <c r="B415" s="108" t="s">
        <v>75</v>
      </c>
      <c r="C415" s="105"/>
      <c r="D415" s="109">
        <v>40</v>
      </c>
      <c r="E415" s="109"/>
      <c r="F415" s="109"/>
      <c r="G415" s="109"/>
      <c r="H415" s="109"/>
      <c r="I415" s="109"/>
      <c r="J415" s="109"/>
      <c r="K415" s="109"/>
      <c r="L415" s="109"/>
      <c r="M415" s="109"/>
      <c r="N415" s="107"/>
      <c r="O415" s="110"/>
      <c r="P415" s="107"/>
      <c r="Q415" s="110"/>
      <c r="R415" s="107"/>
      <c r="S415" s="110"/>
      <c r="T415" s="107"/>
      <c r="U415" s="107"/>
      <c r="V415" s="107"/>
      <c r="W415" s="107"/>
      <c r="X415" s="110"/>
      <c r="Y415" s="107"/>
      <c r="Z415" s="107"/>
      <c r="AA415" s="110"/>
      <c r="AB415" s="107"/>
      <c r="AC415" s="107"/>
      <c r="AD415" s="109"/>
    </row>
    <row r="416" spans="1:30" ht="51" thickBot="1">
      <c r="A416" s="107"/>
      <c r="B416" s="108" t="s">
        <v>7</v>
      </c>
      <c r="C416" s="109">
        <f aca="true" t="shared" si="87" ref="C416:AD416">SUM(C411:C415)</f>
        <v>0</v>
      </c>
      <c r="D416" s="109">
        <f t="shared" si="87"/>
        <v>40</v>
      </c>
      <c r="E416" s="109">
        <f t="shared" si="87"/>
        <v>7</v>
      </c>
      <c r="F416" s="109">
        <f t="shared" si="87"/>
        <v>0</v>
      </c>
      <c r="G416" s="109">
        <f t="shared" si="87"/>
        <v>0</v>
      </c>
      <c r="H416" s="109">
        <f t="shared" si="87"/>
        <v>0</v>
      </c>
      <c r="I416" s="109">
        <f t="shared" si="87"/>
        <v>117</v>
      </c>
      <c r="J416" s="109">
        <f t="shared" si="87"/>
        <v>74.4</v>
      </c>
      <c r="K416" s="109">
        <f t="shared" si="87"/>
        <v>0</v>
      </c>
      <c r="L416" s="109">
        <f t="shared" si="87"/>
        <v>101</v>
      </c>
      <c r="M416" s="109">
        <f t="shared" si="87"/>
        <v>0</v>
      </c>
      <c r="N416" s="109">
        <f t="shared" si="87"/>
        <v>0</v>
      </c>
      <c r="O416" s="109">
        <f t="shared" si="87"/>
        <v>10</v>
      </c>
      <c r="P416" s="109">
        <f t="shared" si="87"/>
        <v>1.6</v>
      </c>
      <c r="Q416" s="109">
        <f t="shared" si="87"/>
        <v>6</v>
      </c>
      <c r="R416" s="109">
        <f t="shared" si="87"/>
        <v>5</v>
      </c>
      <c r="S416" s="109">
        <f t="shared" si="87"/>
        <v>7</v>
      </c>
      <c r="T416" s="109">
        <f t="shared" si="87"/>
        <v>0</v>
      </c>
      <c r="U416" s="109">
        <f t="shared" si="87"/>
        <v>57</v>
      </c>
      <c r="V416" s="109">
        <f t="shared" si="87"/>
        <v>16</v>
      </c>
      <c r="W416" s="109">
        <f t="shared" si="87"/>
        <v>0</v>
      </c>
      <c r="X416" s="109">
        <f t="shared" si="87"/>
        <v>0</v>
      </c>
      <c r="Y416" s="109">
        <f t="shared" si="87"/>
        <v>0</v>
      </c>
      <c r="Z416" s="109">
        <f t="shared" si="87"/>
        <v>0</v>
      </c>
      <c r="AA416" s="109">
        <f t="shared" si="87"/>
        <v>0</v>
      </c>
      <c r="AB416" s="109">
        <f t="shared" si="87"/>
        <v>0</v>
      </c>
      <c r="AC416" s="109">
        <f t="shared" si="87"/>
        <v>0</v>
      </c>
      <c r="AD416" s="109">
        <f t="shared" si="87"/>
        <v>0</v>
      </c>
    </row>
    <row r="417" spans="1:30" ht="48.75" customHeight="1" thickBot="1">
      <c r="A417" s="227" t="s">
        <v>30</v>
      </c>
      <c r="B417" s="228"/>
      <c r="C417" s="228"/>
      <c r="D417" s="228"/>
      <c r="E417" s="228"/>
      <c r="F417" s="228"/>
      <c r="G417" s="228"/>
      <c r="H417" s="228"/>
      <c r="I417" s="228"/>
      <c r="J417" s="228"/>
      <c r="K417" s="228"/>
      <c r="L417" s="228"/>
      <c r="M417" s="228"/>
      <c r="N417" s="228"/>
      <c r="O417" s="228"/>
      <c r="P417" s="228"/>
      <c r="Q417" s="228"/>
      <c r="R417" s="228"/>
      <c r="S417" s="228"/>
      <c r="T417" s="228"/>
      <c r="U417" s="228"/>
      <c r="V417" s="228"/>
      <c r="W417" s="228"/>
      <c r="X417" s="228"/>
      <c r="Y417" s="228"/>
      <c r="Z417" s="228"/>
      <c r="AA417" s="228"/>
      <c r="AB417" s="228"/>
      <c r="AC417" s="228"/>
      <c r="AD417" s="229"/>
    </row>
    <row r="418" spans="1:30" ht="48.75" customHeight="1" thickBot="1">
      <c r="A418" s="105">
        <v>25</v>
      </c>
      <c r="B418" s="118" t="s">
        <v>8</v>
      </c>
      <c r="C418" s="105"/>
      <c r="D418" s="115"/>
      <c r="E418" s="115"/>
      <c r="F418" s="115"/>
      <c r="G418" s="115"/>
      <c r="H418" s="109"/>
      <c r="I418" s="109"/>
      <c r="J418" s="109"/>
      <c r="K418" s="109"/>
      <c r="L418" s="109"/>
      <c r="M418" s="109"/>
      <c r="N418" s="110"/>
      <c r="O418" s="105">
        <v>9</v>
      </c>
      <c r="P418" s="110"/>
      <c r="Q418" s="105"/>
      <c r="R418" s="110"/>
      <c r="S418" s="105"/>
      <c r="T418" s="105"/>
      <c r="U418" s="105"/>
      <c r="V418" s="110"/>
      <c r="W418" s="105"/>
      <c r="X418" s="105"/>
      <c r="Y418" s="110"/>
      <c r="Z418" s="105">
        <v>0.5</v>
      </c>
      <c r="AA418" s="105"/>
      <c r="AB418" s="110"/>
      <c r="AC418" s="105"/>
      <c r="AD418" s="109"/>
    </row>
    <row r="419" spans="1:30" ht="151.5" thickBot="1">
      <c r="A419" s="107">
        <v>92</v>
      </c>
      <c r="B419" s="108" t="s">
        <v>255</v>
      </c>
      <c r="C419" s="105"/>
      <c r="D419" s="109"/>
      <c r="E419" s="109">
        <v>29</v>
      </c>
      <c r="F419" s="109"/>
      <c r="G419" s="109">
        <v>2</v>
      </c>
      <c r="H419" s="109"/>
      <c r="I419" s="109"/>
      <c r="J419" s="109">
        <v>1.8</v>
      </c>
      <c r="K419" s="109"/>
      <c r="L419" s="109"/>
      <c r="M419" s="109"/>
      <c r="N419" s="109"/>
      <c r="O419" s="109">
        <v>1.7</v>
      </c>
      <c r="P419" s="109">
        <v>4.4</v>
      </c>
      <c r="Q419" s="109">
        <v>0.8</v>
      </c>
      <c r="R419" s="109">
        <v>4.8</v>
      </c>
      <c r="S419" s="109">
        <v>7</v>
      </c>
      <c r="T419" s="109"/>
      <c r="U419" s="109"/>
      <c r="V419" s="109"/>
      <c r="W419" s="109">
        <v>15</v>
      </c>
      <c r="X419" s="109"/>
      <c r="Y419" s="109"/>
      <c r="Z419" s="109"/>
      <c r="AA419" s="109"/>
      <c r="AB419" s="109"/>
      <c r="AC419" s="109"/>
      <c r="AD419" s="109">
        <v>0.9</v>
      </c>
    </row>
    <row r="420" spans="1:30" ht="51" thickBot="1">
      <c r="A420" s="107"/>
      <c r="B420" s="108" t="s">
        <v>7</v>
      </c>
      <c r="C420" s="105">
        <f aca="true" t="shared" si="88" ref="C420:AD420">SUM(C418:C419)</f>
        <v>0</v>
      </c>
      <c r="D420" s="105">
        <f t="shared" si="88"/>
        <v>0</v>
      </c>
      <c r="E420" s="105">
        <f t="shared" si="88"/>
        <v>29</v>
      </c>
      <c r="F420" s="105">
        <f t="shared" si="88"/>
        <v>0</v>
      </c>
      <c r="G420" s="105">
        <f t="shared" si="88"/>
        <v>2</v>
      </c>
      <c r="H420" s="105">
        <f t="shared" si="88"/>
        <v>0</v>
      </c>
      <c r="I420" s="105">
        <f t="shared" si="88"/>
        <v>0</v>
      </c>
      <c r="J420" s="105">
        <f t="shared" si="88"/>
        <v>1.8</v>
      </c>
      <c r="K420" s="105">
        <f t="shared" si="88"/>
        <v>0</v>
      </c>
      <c r="L420" s="105">
        <f t="shared" si="88"/>
        <v>0</v>
      </c>
      <c r="M420" s="105">
        <f t="shared" si="88"/>
        <v>0</v>
      </c>
      <c r="N420" s="105">
        <f t="shared" si="88"/>
        <v>0</v>
      </c>
      <c r="O420" s="105">
        <f t="shared" si="88"/>
        <v>10.7</v>
      </c>
      <c r="P420" s="105">
        <f t="shared" si="88"/>
        <v>4.4</v>
      </c>
      <c r="Q420" s="105">
        <f t="shared" si="88"/>
        <v>0.8</v>
      </c>
      <c r="R420" s="105">
        <f t="shared" si="88"/>
        <v>4.8</v>
      </c>
      <c r="S420" s="105">
        <f t="shared" si="88"/>
        <v>7</v>
      </c>
      <c r="T420" s="105">
        <f t="shared" si="88"/>
        <v>0</v>
      </c>
      <c r="U420" s="105">
        <f t="shared" si="88"/>
        <v>0</v>
      </c>
      <c r="V420" s="105">
        <f t="shared" si="88"/>
        <v>0</v>
      </c>
      <c r="W420" s="105">
        <f t="shared" si="88"/>
        <v>15</v>
      </c>
      <c r="X420" s="105">
        <f t="shared" si="88"/>
        <v>0</v>
      </c>
      <c r="Y420" s="105">
        <f t="shared" si="88"/>
        <v>0</v>
      </c>
      <c r="Z420" s="105">
        <f t="shared" si="88"/>
        <v>0.5</v>
      </c>
      <c r="AA420" s="105">
        <f t="shared" si="88"/>
        <v>0</v>
      </c>
      <c r="AB420" s="105">
        <f t="shared" si="88"/>
        <v>0</v>
      </c>
      <c r="AC420" s="105">
        <f t="shared" si="88"/>
        <v>0</v>
      </c>
      <c r="AD420" s="105">
        <f t="shared" si="88"/>
        <v>0.9</v>
      </c>
    </row>
    <row r="421" spans="1:30" ht="51" thickBot="1">
      <c r="A421" s="227" t="s">
        <v>35</v>
      </c>
      <c r="B421" s="228"/>
      <c r="C421" s="228"/>
      <c r="D421" s="228"/>
      <c r="E421" s="228"/>
      <c r="F421" s="228"/>
      <c r="G421" s="228"/>
      <c r="H421" s="228"/>
      <c r="I421" s="228"/>
      <c r="J421" s="228"/>
      <c r="K421" s="228"/>
      <c r="L421" s="228"/>
      <c r="M421" s="228"/>
      <c r="N421" s="228"/>
      <c r="O421" s="228"/>
      <c r="P421" s="228"/>
      <c r="Q421" s="228"/>
      <c r="R421" s="228"/>
      <c r="S421" s="228"/>
      <c r="T421" s="228"/>
      <c r="U421" s="228"/>
      <c r="V421" s="228"/>
      <c r="W421" s="228"/>
      <c r="X421" s="228"/>
      <c r="Y421" s="228"/>
      <c r="Z421" s="228"/>
      <c r="AA421" s="228"/>
      <c r="AB421" s="228"/>
      <c r="AC421" s="228"/>
      <c r="AD421" s="229"/>
    </row>
    <row r="422" spans="1:30" ht="101.25" thickBot="1">
      <c r="A422" s="103">
        <v>93</v>
      </c>
      <c r="B422" s="125" t="s">
        <v>256</v>
      </c>
      <c r="C422" s="103"/>
      <c r="D422" s="104"/>
      <c r="E422" s="104"/>
      <c r="F422" s="104"/>
      <c r="G422" s="104">
        <v>9</v>
      </c>
      <c r="H422" s="104"/>
      <c r="I422" s="126"/>
      <c r="J422" s="126"/>
      <c r="K422" s="127"/>
      <c r="L422" s="128"/>
      <c r="M422" s="103"/>
      <c r="N422" s="126"/>
      <c r="O422" s="126">
        <v>9</v>
      </c>
      <c r="P422" s="126">
        <v>4</v>
      </c>
      <c r="Q422" s="126"/>
      <c r="R422" s="126">
        <v>5</v>
      </c>
      <c r="S422" s="126">
        <v>52</v>
      </c>
      <c r="T422" s="127">
        <v>122</v>
      </c>
      <c r="U422" s="103"/>
      <c r="V422" s="126"/>
      <c r="W422" s="126"/>
      <c r="X422" s="126">
        <v>4</v>
      </c>
      <c r="Y422" s="126"/>
      <c r="Z422" s="126"/>
      <c r="AA422" s="126"/>
      <c r="AB422" s="126"/>
      <c r="AC422" s="126"/>
      <c r="AD422" s="126"/>
    </row>
    <row r="423" spans="1:30" ht="101.25" thickBot="1">
      <c r="A423" s="107">
        <v>36</v>
      </c>
      <c r="B423" s="108" t="s">
        <v>88</v>
      </c>
      <c r="C423" s="105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7"/>
      <c r="O423" s="105">
        <v>9</v>
      </c>
      <c r="P423" s="107"/>
      <c r="Q423" s="110"/>
      <c r="R423" s="107"/>
      <c r="S423" s="105">
        <v>85</v>
      </c>
      <c r="T423" s="107"/>
      <c r="U423" s="107"/>
      <c r="V423" s="110"/>
      <c r="W423" s="107"/>
      <c r="X423" s="110"/>
      <c r="Y423" s="107"/>
      <c r="Z423" s="110"/>
      <c r="AA423" s="107">
        <v>2</v>
      </c>
      <c r="AB423" s="107"/>
      <c r="AC423" s="107"/>
      <c r="AD423" s="105"/>
    </row>
    <row r="424" spans="1:30" ht="101.25" thickBot="1">
      <c r="A424" s="107">
        <v>14</v>
      </c>
      <c r="B424" s="108" t="s">
        <v>203</v>
      </c>
      <c r="C424" s="105"/>
      <c r="D424" s="109"/>
      <c r="E424" s="109"/>
      <c r="F424" s="109"/>
      <c r="G424" s="109"/>
      <c r="H424" s="109"/>
      <c r="I424" s="109"/>
      <c r="J424" s="109"/>
      <c r="K424" s="109"/>
      <c r="L424" s="109">
        <v>100</v>
      </c>
      <c r="M424" s="109"/>
      <c r="N424" s="109"/>
      <c r="O424" s="109"/>
      <c r="P424" s="109"/>
      <c r="Q424" s="109"/>
      <c r="R424" s="109"/>
      <c r="S424" s="109"/>
      <c r="T424" s="109"/>
      <c r="U424" s="109"/>
      <c r="V424" s="109"/>
      <c r="W424" s="109"/>
      <c r="X424" s="109"/>
      <c r="Y424" s="109"/>
      <c r="Z424" s="109"/>
      <c r="AA424" s="109"/>
      <c r="AB424" s="109"/>
      <c r="AC424" s="109"/>
      <c r="AD424" s="115"/>
    </row>
    <row r="425" spans="1:30" ht="51" thickBot="1">
      <c r="A425" s="107"/>
      <c r="B425" s="108" t="s">
        <v>7</v>
      </c>
      <c r="C425" s="105">
        <f aca="true" t="shared" si="89" ref="C425:AD425">SUM(C422:C424)</f>
        <v>0</v>
      </c>
      <c r="D425" s="105">
        <f t="shared" si="89"/>
        <v>0</v>
      </c>
      <c r="E425" s="105">
        <f t="shared" si="89"/>
        <v>0</v>
      </c>
      <c r="F425" s="105">
        <f t="shared" si="89"/>
        <v>0</v>
      </c>
      <c r="G425" s="105">
        <f t="shared" si="89"/>
        <v>9</v>
      </c>
      <c r="H425" s="105">
        <f t="shared" si="89"/>
        <v>0</v>
      </c>
      <c r="I425" s="105">
        <f t="shared" si="89"/>
        <v>0</v>
      </c>
      <c r="J425" s="105">
        <f t="shared" si="89"/>
        <v>0</v>
      </c>
      <c r="K425" s="105">
        <f t="shared" si="89"/>
        <v>0</v>
      </c>
      <c r="L425" s="105">
        <f t="shared" si="89"/>
        <v>100</v>
      </c>
      <c r="M425" s="105">
        <f t="shared" si="89"/>
        <v>0</v>
      </c>
      <c r="N425" s="105">
        <f t="shared" si="89"/>
        <v>0</v>
      </c>
      <c r="O425" s="105">
        <f t="shared" si="89"/>
        <v>18</v>
      </c>
      <c r="P425" s="105">
        <f t="shared" si="89"/>
        <v>4</v>
      </c>
      <c r="Q425" s="105">
        <f t="shared" si="89"/>
        <v>0</v>
      </c>
      <c r="R425" s="105">
        <f t="shared" si="89"/>
        <v>5</v>
      </c>
      <c r="S425" s="105">
        <f t="shared" si="89"/>
        <v>137</v>
      </c>
      <c r="T425" s="105">
        <f t="shared" si="89"/>
        <v>122</v>
      </c>
      <c r="U425" s="105">
        <f t="shared" si="89"/>
        <v>0</v>
      </c>
      <c r="V425" s="105">
        <f t="shared" si="89"/>
        <v>0</v>
      </c>
      <c r="W425" s="105">
        <f t="shared" si="89"/>
        <v>0</v>
      </c>
      <c r="X425" s="105">
        <f t="shared" si="89"/>
        <v>4</v>
      </c>
      <c r="Y425" s="105">
        <f t="shared" si="89"/>
        <v>0</v>
      </c>
      <c r="Z425" s="105">
        <f t="shared" si="89"/>
        <v>0</v>
      </c>
      <c r="AA425" s="105">
        <f t="shared" si="89"/>
        <v>2</v>
      </c>
      <c r="AB425" s="105">
        <f t="shared" si="89"/>
        <v>0</v>
      </c>
      <c r="AC425" s="105">
        <f t="shared" si="89"/>
        <v>0</v>
      </c>
      <c r="AD425" s="105">
        <f t="shared" si="89"/>
        <v>0</v>
      </c>
    </row>
    <row r="426" spans="1:30" ht="101.25" thickBot="1">
      <c r="A426" s="91"/>
      <c r="B426" s="108" t="s">
        <v>76</v>
      </c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>
        <v>4</v>
      </c>
      <c r="AD426" s="105"/>
    </row>
    <row r="427" spans="1:30" ht="51" thickBot="1">
      <c r="A427" s="107"/>
      <c r="B427" s="121" t="s">
        <v>11</v>
      </c>
      <c r="C427" s="105">
        <f aca="true" t="shared" si="90" ref="C427:AB427">C406+C409+C416+C420+C425</f>
        <v>35</v>
      </c>
      <c r="D427" s="105">
        <f t="shared" si="90"/>
        <v>40</v>
      </c>
      <c r="E427" s="105">
        <f t="shared" si="90"/>
        <v>36</v>
      </c>
      <c r="F427" s="105">
        <f t="shared" si="90"/>
        <v>0</v>
      </c>
      <c r="G427" s="105">
        <f t="shared" si="90"/>
        <v>29</v>
      </c>
      <c r="H427" s="105">
        <f t="shared" si="90"/>
        <v>0</v>
      </c>
      <c r="I427" s="105">
        <f t="shared" si="90"/>
        <v>117</v>
      </c>
      <c r="J427" s="105">
        <f t="shared" si="90"/>
        <v>76.2</v>
      </c>
      <c r="K427" s="105">
        <f t="shared" si="90"/>
        <v>100</v>
      </c>
      <c r="L427" s="105">
        <f t="shared" si="90"/>
        <v>201</v>
      </c>
      <c r="M427" s="105">
        <f t="shared" si="90"/>
        <v>0</v>
      </c>
      <c r="N427" s="105">
        <f t="shared" si="90"/>
        <v>0</v>
      </c>
      <c r="O427" s="105">
        <f t="shared" si="90"/>
        <v>51.7</v>
      </c>
      <c r="P427" s="105">
        <f t="shared" si="90"/>
        <v>18</v>
      </c>
      <c r="Q427" s="105">
        <f t="shared" si="90"/>
        <v>6.8</v>
      </c>
      <c r="R427" s="105">
        <f t="shared" si="90"/>
        <v>14.8</v>
      </c>
      <c r="S427" s="105">
        <f t="shared" si="90"/>
        <v>311</v>
      </c>
      <c r="T427" s="105">
        <f t="shared" si="90"/>
        <v>122</v>
      </c>
      <c r="U427" s="105">
        <f t="shared" si="90"/>
        <v>57</v>
      </c>
      <c r="V427" s="105">
        <f t="shared" si="90"/>
        <v>16</v>
      </c>
      <c r="W427" s="105">
        <f t="shared" si="90"/>
        <v>15</v>
      </c>
      <c r="X427" s="105">
        <f t="shared" si="90"/>
        <v>4</v>
      </c>
      <c r="Y427" s="105">
        <f t="shared" si="90"/>
        <v>0</v>
      </c>
      <c r="Z427" s="105">
        <f t="shared" si="90"/>
        <v>1</v>
      </c>
      <c r="AA427" s="105">
        <f t="shared" si="90"/>
        <v>2</v>
      </c>
      <c r="AB427" s="105">
        <f t="shared" si="90"/>
        <v>0</v>
      </c>
      <c r="AC427" s="105">
        <v>4</v>
      </c>
      <c r="AD427" s="105">
        <f>AD406+AD409+AD416+AD420+AD425</f>
        <v>0.9</v>
      </c>
    </row>
    <row r="428" spans="1:30" ht="51" thickBot="1">
      <c r="A428" s="231" t="s">
        <v>81</v>
      </c>
      <c r="B428" s="232"/>
      <c r="C428" s="232"/>
      <c r="D428" s="232"/>
      <c r="E428" s="232"/>
      <c r="F428" s="232"/>
      <c r="G428" s="232"/>
      <c r="H428" s="232"/>
      <c r="I428" s="232"/>
      <c r="J428" s="232"/>
      <c r="K428" s="232"/>
      <c r="L428" s="232"/>
      <c r="M428" s="232"/>
      <c r="N428" s="232"/>
      <c r="O428" s="232"/>
      <c r="P428" s="232"/>
      <c r="Q428" s="232"/>
      <c r="R428" s="232"/>
      <c r="S428" s="232"/>
      <c r="T428" s="232"/>
      <c r="U428" s="232"/>
      <c r="V428" s="232"/>
      <c r="W428" s="232"/>
      <c r="X428" s="232"/>
      <c r="Y428" s="232"/>
      <c r="Z428" s="232"/>
      <c r="AA428" s="232"/>
      <c r="AB428" s="232"/>
      <c r="AC428" s="232"/>
      <c r="AD428" s="233"/>
    </row>
    <row r="429" spans="1:30" ht="51" thickBot="1">
      <c r="A429" s="231" t="s">
        <v>146</v>
      </c>
      <c r="B429" s="232"/>
      <c r="C429" s="232"/>
      <c r="D429" s="232"/>
      <c r="E429" s="232"/>
      <c r="F429" s="232"/>
      <c r="G429" s="232"/>
      <c r="H429" s="232"/>
      <c r="I429" s="232"/>
      <c r="J429" s="232"/>
      <c r="K429" s="232"/>
      <c r="L429" s="232"/>
      <c r="M429" s="232"/>
      <c r="N429" s="232"/>
      <c r="O429" s="232"/>
      <c r="P429" s="232"/>
      <c r="Q429" s="232"/>
      <c r="R429" s="232"/>
      <c r="S429" s="232"/>
      <c r="T429" s="232"/>
      <c r="U429" s="232"/>
      <c r="V429" s="232"/>
      <c r="W429" s="232"/>
      <c r="X429" s="232"/>
      <c r="Y429" s="232"/>
      <c r="Z429" s="232"/>
      <c r="AA429" s="232"/>
      <c r="AB429" s="232"/>
      <c r="AC429" s="232"/>
      <c r="AD429" s="233"/>
    </row>
    <row r="430" spans="1:30" ht="50.25" customHeight="1">
      <c r="A430" s="236" t="s">
        <v>130</v>
      </c>
      <c r="B430" s="234" t="s">
        <v>24</v>
      </c>
      <c r="C430" s="221" t="s">
        <v>63</v>
      </c>
      <c r="D430" s="221" t="s">
        <v>64</v>
      </c>
      <c r="E430" s="221" t="s">
        <v>65</v>
      </c>
      <c r="F430" s="221" t="s">
        <v>66</v>
      </c>
      <c r="G430" s="221" t="s">
        <v>60</v>
      </c>
      <c r="H430" s="221" t="s">
        <v>67</v>
      </c>
      <c r="I430" s="221" t="s">
        <v>114</v>
      </c>
      <c r="J430" s="221" t="s">
        <v>108</v>
      </c>
      <c r="K430" s="89"/>
      <c r="L430" s="221" t="s">
        <v>120</v>
      </c>
      <c r="M430" s="221" t="s">
        <v>69</v>
      </c>
      <c r="N430" s="221" t="s">
        <v>48</v>
      </c>
      <c r="O430" s="221" t="s">
        <v>49</v>
      </c>
      <c r="P430" s="221" t="s">
        <v>70</v>
      </c>
      <c r="Q430" s="221" t="s">
        <v>50</v>
      </c>
      <c r="R430" s="221" t="s">
        <v>71</v>
      </c>
      <c r="S430" s="221" t="s">
        <v>208</v>
      </c>
      <c r="T430" s="221" t="s">
        <v>74</v>
      </c>
      <c r="U430" s="221" t="s">
        <v>111</v>
      </c>
      <c r="V430" s="221" t="s">
        <v>116</v>
      </c>
      <c r="W430" s="221" t="s">
        <v>117</v>
      </c>
      <c r="X430" s="221" t="s">
        <v>51</v>
      </c>
      <c r="Y430" s="221" t="s">
        <v>52</v>
      </c>
      <c r="Z430" s="221" t="s">
        <v>54</v>
      </c>
      <c r="AA430" s="89"/>
      <c r="AB430" s="221" t="s">
        <v>72</v>
      </c>
      <c r="AC430" s="221" t="s">
        <v>53</v>
      </c>
      <c r="AD430" s="221" t="s">
        <v>73</v>
      </c>
    </row>
    <row r="431" spans="1:30" ht="409.5" customHeight="1" thickBot="1">
      <c r="A431" s="237"/>
      <c r="B431" s="235"/>
      <c r="C431" s="222"/>
      <c r="D431" s="222"/>
      <c r="E431" s="222"/>
      <c r="F431" s="222"/>
      <c r="G431" s="222"/>
      <c r="H431" s="222"/>
      <c r="I431" s="222"/>
      <c r="J431" s="222"/>
      <c r="K431" s="90" t="s">
        <v>68</v>
      </c>
      <c r="L431" s="222"/>
      <c r="M431" s="222"/>
      <c r="N431" s="222"/>
      <c r="O431" s="222"/>
      <c r="P431" s="222"/>
      <c r="Q431" s="222"/>
      <c r="R431" s="222"/>
      <c r="S431" s="222"/>
      <c r="T431" s="222"/>
      <c r="U431" s="222"/>
      <c r="V431" s="222"/>
      <c r="W431" s="222"/>
      <c r="X431" s="222"/>
      <c r="Y431" s="222"/>
      <c r="Z431" s="222"/>
      <c r="AA431" s="90" t="s">
        <v>184</v>
      </c>
      <c r="AB431" s="222"/>
      <c r="AC431" s="222"/>
      <c r="AD431" s="222"/>
    </row>
    <row r="432" spans="1:30" ht="51" thickBot="1">
      <c r="A432" s="91">
        <v>1</v>
      </c>
      <c r="B432" s="96">
        <v>2</v>
      </c>
      <c r="C432" s="97" t="s">
        <v>61</v>
      </c>
      <c r="D432" s="98">
        <v>4</v>
      </c>
      <c r="E432" s="97">
        <v>5</v>
      </c>
      <c r="F432" s="97">
        <v>6</v>
      </c>
      <c r="G432" s="97">
        <v>7</v>
      </c>
      <c r="H432" s="97">
        <v>8</v>
      </c>
      <c r="I432" s="97" t="s">
        <v>62</v>
      </c>
      <c r="J432" s="98">
        <v>10</v>
      </c>
      <c r="K432" s="97">
        <v>11</v>
      </c>
      <c r="L432" s="97">
        <v>12</v>
      </c>
      <c r="M432" s="97">
        <v>13</v>
      </c>
      <c r="N432" s="97">
        <v>14</v>
      </c>
      <c r="O432" s="97">
        <v>15</v>
      </c>
      <c r="P432" s="99">
        <v>16</v>
      </c>
      <c r="Q432" s="97">
        <v>17</v>
      </c>
      <c r="R432" s="99">
        <v>18</v>
      </c>
      <c r="S432" s="97">
        <v>19</v>
      </c>
      <c r="T432" s="99">
        <v>20</v>
      </c>
      <c r="U432" s="97">
        <v>21</v>
      </c>
      <c r="V432" s="97">
        <v>22</v>
      </c>
      <c r="W432" s="99">
        <v>23</v>
      </c>
      <c r="X432" s="97">
        <v>24</v>
      </c>
      <c r="Y432" s="97">
        <v>25</v>
      </c>
      <c r="Z432" s="97">
        <v>26</v>
      </c>
      <c r="AA432" s="99">
        <v>27</v>
      </c>
      <c r="AB432" s="97">
        <v>28</v>
      </c>
      <c r="AC432" s="97">
        <v>29</v>
      </c>
      <c r="AD432" s="100">
        <v>30</v>
      </c>
    </row>
    <row r="433" spans="1:30" ht="51" thickBot="1">
      <c r="A433" s="231" t="s">
        <v>6</v>
      </c>
      <c r="B433" s="232"/>
      <c r="C433" s="232"/>
      <c r="D433" s="232"/>
      <c r="E433" s="232"/>
      <c r="F433" s="232"/>
      <c r="G433" s="232"/>
      <c r="H433" s="232"/>
      <c r="I433" s="232"/>
      <c r="J433" s="232"/>
      <c r="K433" s="232"/>
      <c r="L433" s="232"/>
      <c r="M433" s="232"/>
      <c r="N433" s="232"/>
      <c r="O433" s="232"/>
      <c r="P433" s="232"/>
      <c r="Q433" s="232"/>
      <c r="R433" s="232"/>
      <c r="S433" s="232"/>
      <c r="T433" s="232"/>
      <c r="U433" s="232"/>
      <c r="V433" s="232"/>
      <c r="W433" s="232"/>
      <c r="X433" s="232"/>
      <c r="Y433" s="232"/>
      <c r="Z433" s="232"/>
      <c r="AA433" s="232"/>
      <c r="AB433" s="232"/>
      <c r="AC433" s="232"/>
      <c r="AD433" s="233"/>
    </row>
    <row r="434" spans="1:30" ht="101.25" thickBot="1">
      <c r="A434" s="105">
        <v>116</v>
      </c>
      <c r="B434" s="112" t="s">
        <v>209</v>
      </c>
      <c r="C434" s="105"/>
      <c r="D434" s="115"/>
      <c r="E434" s="115"/>
      <c r="F434" s="115"/>
      <c r="G434" s="115">
        <v>12</v>
      </c>
      <c r="H434" s="109"/>
      <c r="I434" s="109"/>
      <c r="J434" s="109"/>
      <c r="K434" s="109"/>
      <c r="L434" s="109"/>
      <c r="M434" s="109"/>
      <c r="N434" s="110"/>
      <c r="O434" s="105">
        <v>1.8</v>
      </c>
      <c r="P434" s="110">
        <v>1.2</v>
      </c>
      <c r="Q434" s="105"/>
      <c r="R434" s="110"/>
      <c r="S434" s="105">
        <v>104</v>
      </c>
      <c r="T434" s="110"/>
      <c r="U434" s="105"/>
      <c r="V434" s="105"/>
      <c r="W434" s="110"/>
      <c r="X434" s="105"/>
      <c r="Y434" s="105"/>
      <c r="Z434" s="105"/>
      <c r="AA434" s="110"/>
      <c r="AB434" s="105"/>
      <c r="AC434" s="110"/>
      <c r="AD434" s="105"/>
    </row>
    <row r="435" spans="1:30" ht="51" thickBot="1">
      <c r="A435" s="107">
        <v>94</v>
      </c>
      <c r="B435" s="108" t="s">
        <v>258</v>
      </c>
      <c r="C435" s="105"/>
      <c r="D435" s="115"/>
      <c r="E435" s="115"/>
      <c r="F435" s="115"/>
      <c r="G435" s="115"/>
      <c r="H435" s="109"/>
      <c r="I435" s="109"/>
      <c r="J435" s="109"/>
      <c r="K435" s="109"/>
      <c r="L435" s="109"/>
      <c r="M435" s="109"/>
      <c r="N435" s="110"/>
      <c r="O435" s="105"/>
      <c r="P435" s="110"/>
      <c r="Q435" s="105"/>
      <c r="R435" s="110">
        <v>40</v>
      </c>
      <c r="S435" s="105"/>
      <c r="T435" s="110"/>
      <c r="U435" s="105"/>
      <c r="V435" s="107"/>
      <c r="W435" s="110"/>
      <c r="X435" s="105"/>
      <c r="Y435" s="105"/>
      <c r="Z435" s="110"/>
      <c r="AA435" s="110"/>
      <c r="AB435" s="107"/>
      <c r="AC435" s="110"/>
      <c r="AD435" s="105"/>
    </row>
    <row r="436" spans="1:30" ht="51" thickBot="1">
      <c r="A436" s="107">
        <v>16</v>
      </c>
      <c r="B436" s="108" t="s">
        <v>17</v>
      </c>
      <c r="C436" s="105"/>
      <c r="D436" s="115"/>
      <c r="E436" s="115"/>
      <c r="F436" s="115"/>
      <c r="G436" s="115"/>
      <c r="H436" s="109"/>
      <c r="I436" s="109"/>
      <c r="J436" s="109"/>
      <c r="K436" s="109"/>
      <c r="L436" s="109"/>
      <c r="M436" s="109"/>
      <c r="N436" s="110"/>
      <c r="O436" s="105">
        <v>9</v>
      </c>
      <c r="P436" s="110"/>
      <c r="Q436" s="105"/>
      <c r="R436" s="110"/>
      <c r="S436" s="105">
        <v>85</v>
      </c>
      <c r="T436" s="110"/>
      <c r="U436" s="105"/>
      <c r="V436" s="107"/>
      <c r="W436" s="110"/>
      <c r="X436" s="105"/>
      <c r="Y436" s="105"/>
      <c r="Z436" s="110"/>
      <c r="AA436" s="107"/>
      <c r="AB436" s="107">
        <v>1</v>
      </c>
      <c r="AC436" s="110"/>
      <c r="AD436" s="105"/>
    </row>
    <row r="437" spans="1:30" ht="48.75" customHeight="1" thickBot="1">
      <c r="A437" s="107">
        <v>27</v>
      </c>
      <c r="B437" s="108" t="s">
        <v>40</v>
      </c>
      <c r="C437" s="109">
        <v>35</v>
      </c>
      <c r="D437" s="115"/>
      <c r="E437" s="115"/>
      <c r="F437" s="115"/>
      <c r="G437" s="115"/>
      <c r="H437" s="109"/>
      <c r="I437" s="109"/>
      <c r="J437" s="109"/>
      <c r="K437" s="109"/>
      <c r="L437" s="109"/>
      <c r="M437" s="109"/>
      <c r="N437" s="110"/>
      <c r="O437" s="105"/>
      <c r="P437" s="110">
        <v>6</v>
      </c>
      <c r="Q437" s="105"/>
      <c r="R437" s="110"/>
      <c r="S437" s="105"/>
      <c r="T437" s="110"/>
      <c r="U437" s="105"/>
      <c r="V437" s="107"/>
      <c r="W437" s="110"/>
      <c r="X437" s="105"/>
      <c r="Y437" s="105"/>
      <c r="Z437" s="110"/>
      <c r="AA437" s="107"/>
      <c r="AB437" s="105"/>
      <c r="AC437" s="110"/>
      <c r="AD437" s="105"/>
    </row>
    <row r="438" spans="1:30" ht="51" thickBot="1">
      <c r="A438" s="107"/>
      <c r="B438" s="108" t="s">
        <v>7</v>
      </c>
      <c r="C438" s="105">
        <f aca="true" t="shared" si="91" ref="C438:AD438">SUM(C434:C437)</f>
        <v>35</v>
      </c>
      <c r="D438" s="105">
        <f t="shared" si="91"/>
        <v>0</v>
      </c>
      <c r="E438" s="105">
        <f t="shared" si="91"/>
        <v>0</v>
      </c>
      <c r="F438" s="105">
        <f t="shared" si="91"/>
        <v>0</v>
      </c>
      <c r="G438" s="105">
        <f t="shared" si="91"/>
        <v>12</v>
      </c>
      <c r="H438" s="105">
        <f t="shared" si="91"/>
        <v>0</v>
      </c>
      <c r="I438" s="105">
        <f t="shared" si="91"/>
        <v>0</v>
      </c>
      <c r="J438" s="105">
        <f t="shared" si="91"/>
        <v>0</v>
      </c>
      <c r="K438" s="105">
        <f t="shared" si="91"/>
        <v>0</v>
      </c>
      <c r="L438" s="105">
        <f t="shared" si="91"/>
        <v>0</v>
      </c>
      <c r="M438" s="105">
        <f t="shared" si="91"/>
        <v>0</v>
      </c>
      <c r="N438" s="105">
        <f t="shared" si="91"/>
        <v>0</v>
      </c>
      <c r="O438" s="105">
        <f t="shared" si="91"/>
        <v>10.8</v>
      </c>
      <c r="P438" s="105">
        <f t="shared" si="91"/>
        <v>7.2</v>
      </c>
      <c r="Q438" s="105">
        <f t="shared" si="91"/>
        <v>0</v>
      </c>
      <c r="R438" s="105">
        <f t="shared" si="91"/>
        <v>40</v>
      </c>
      <c r="S438" s="105">
        <f t="shared" si="91"/>
        <v>189</v>
      </c>
      <c r="T438" s="105">
        <f t="shared" si="91"/>
        <v>0</v>
      </c>
      <c r="U438" s="105">
        <f t="shared" si="91"/>
        <v>0</v>
      </c>
      <c r="V438" s="105">
        <f t="shared" si="91"/>
        <v>0</v>
      </c>
      <c r="W438" s="105">
        <f t="shared" si="91"/>
        <v>0</v>
      </c>
      <c r="X438" s="105">
        <f t="shared" si="91"/>
        <v>0</v>
      </c>
      <c r="Y438" s="105">
        <f t="shared" si="91"/>
        <v>0</v>
      </c>
      <c r="Z438" s="105">
        <f t="shared" si="91"/>
        <v>0</v>
      </c>
      <c r="AA438" s="105">
        <f t="shared" si="91"/>
        <v>0</v>
      </c>
      <c r="AB438" s="105">
        <f t="shared" si="91"/>
        <v>1</v>
      </c>
      <c r="AC438" s="105">
        <f t="shared" si="91"/>
        <v>0</v>
      </c>
      <c r="AD438" s="105">
        <f t="shared" si="91"/>
        <v>0</v>
      </c>
    </row>
    <row r="439" spans="1:30" ht="48.75" customHeight="1" thickBot="1">
      <c r="A439" s="227" t="s">
        <v>59</v>
      </c>
      <c r="B439" s="228"/>
      <c r="C439" s="228"/>
      <c r="D439" s="228"/>
      <c r="E439" s="228"/>
      <c r="F439" s="228"/>
      <c r="G439" s="228"/>
      <c r="H439" s="228"/>
      <c r="I439" s="228"/>
      <c r="J439" s="228"/>
      <c r="K439" s="228"/>
      <c r="L439" s="228"/>
      <c r="M439" s="228"/>
      <c r="N439" s="228"/>
      <c r="O439" s="228"/>
      <c r="P439" s="228"/>
      <c r="Q439" s="228"/>
      <c r="R439" s="228"/>
      <c r="S439" s="228"/>
      <c r="T439" s="228"/>
      <c r="U439" s="228"/>
      <c r="V439" s="228"/>
      <c r="W439" s="228"/>
      <c r="X439" s="228"/>
      <c r="Y439" s="228"/>
      <c r="Z439" s="228"/>
      <c r="AA439" s="228"/>
      <c r="AB439" s="228"/>
      <c r="AC439" s="228"/>
      <c r="AD439" s="229"/>
    </row>
    <row r="440" spans="1:30" ht="51" thickBot="1">
      <c r="A440" s="107" t="s">
        <v>37</v>
      </c>
      <c r="B440" s="112" t="s">
        <v>129</v>
      </c>
      <c r="C440" s="105"/>
      <c r="D440" s="109"/>
      <c r="E440" s="109"/>
      <c r="F440" s="109"/>
      <c r="G440" s="109"/>
      <c r="H440" s="109"/>
      <c r="I440" s="109"/>
      <c r="J440" s="109"/>
      <c r="K440" s="109">
        <v>100</v>
      </c>
      <c r="L440" s="109"/>
      <c r="M440" s="109"/>
      <c r="N440" s="110"/>
      <c r="O440" s="105"/>
      <c r="P440" s="110"/>
      <c r="Q440" s="105"/>
      <c r="R440" s="110"/>
      <c r="S440" s="105"/>
      <c r="T440" s="110"/>
      <c r="U440" s="105"/>
      <c r="V440" s="110"/>
      <c r="W440" s="105"/>
      <c r="X440" s="105"/>
      <c r="Y440" s="110"/>
      <c r="Z440" s="105"/>
      <c r="AA440" s="110"/>
      <c r="AB440" s="105"/>
      <c r="AC440" s="105"/>
      <c r="AD440" s="109"/>
    </row>
    <row r="441" spans="1:30" ht="51" thickBot="1">
      <c r="A441" s="107"/>
      <c r="B441" s="108" t="s">
        <v>31</v>
      </c>
      <c r="C441" s="109">
        <f>SUM(C440)</f>
        <v>0</v>
      </c>
      <c r="D441" s="109">
        <f>SUM(D440)</f>
        <v>0</v>
      </c>
      <c r="E441" s="109">
        <f aca="true" t="shared" si="92" ref="E441:AC441">SUM(E440)</f>
        <v>0</v>
      </c>
      <c r="F441" s="109">
        <f t="shared" si="92"/>
        <v>0</v>
      </c>
      <c r="G441" s="109">
        <f t="shared" si="92"/>
        <v>0</v>
      </c>
      <c r="H441" s="109">
        <f t="shared" si="92"/>
        <v>0</v>
      </c>
      <c r="I441" s="109">
        <f t="shared" si="92"/>
        <v>0</v>
      </c>
      <c r="J441" s="109">
        <f t="shared" si="92"/>
        <v>0</v>
      </c>
      <c r="K441" s="109">
        <f t="shared" si="92"/>
        <v>100</v>
      </c>
      <c r="L441" s="109">
        <f t="shared" si="92"/>
        <v>0</v>
      </c>
      <c r="M441" s="109">
        <f t="shared" si="92"/>
        <v>0</v>
      </c>
      <c r="N441" s="109">
        <f t="shared" si="92"/>
        <v>0</v>
      </c>
      <c r="O441" s="109">
        <f t="shared" si="92"/>
        <v>0</v>
      </c>
      <c r="P441" s="109">
        <f t="shared" si="92"/>
        <v>0</v>
      </c>
      <c r="Q441" s="109">
        <f t="shared" si="92"/>
        <v>0</v>
      </c>
      <c r="R441" s="109">
        <f t="shared" si="92"/>
        <v>0</v>
      </c>
      <c r="S441" s="109">
        <f t="shared" si="92"/>
        <v>0</v>
      </c>
      <c r="T441" s="109">
        <f t="shared" si="92"/>
        <v>0</v>
      </c>
      <c r="U441" s="109">
        <f t="shared" si="92"/>
        <v>0</v>
      </c>
      <c r="V441" s="109">
        <f t="shared" si="92"/>
        <v>0</v>
      </c>
      <c r="W441" s="109">
        <f t="shared" si="92"/>
        <v>0</v>
      </c>
      <c r="X441" s="109">
        <f t="shared" si="92"/>
        <v>0</v>
      </c>
      <c r="Y441" s="109">
        <f t="shared" si="92"/>
        <v>0</v>
      </c>
      <c r="Z441" s="109">
        <f t="shared" si="92"/>
        <v>0</v>
      </c>
      <c r="AA441" s="109">
        <f t="shared" si="92"/>
        <v>0</v>
      </c>
      <c r="AB441" s="109">
        <f t="shared" si="92"/>
        <v>0</v>
      </c>
      <c r="AC441" s="109">
        <f t="shared" si="92"/>
        <v>0</v>
      </c>
      <c r="AD441" s="109">
        <f>SUM(AD440)</f>
        <v>0</v>
      </c>
    </row>
    <row r="442" spans="1:30" ht="51" thickBot="1">
      <c r="A442" s="227" t="s">
        <v>34</v>
      </c>
      <c r="B442" s="228"/>
      <c r="C442" s="228"/>
      <c r="D442" s="228"/>
      <c r="E442" s="228"/>
      <c r="F442" s="228"/>
      <c r="G442" s="228"/>
      <c r="H442" s="228"/>
      <c r="I442" s="228"/>
      <c r="J442" s="228"/>
      <c r="K442" s="228"/>
      <c r="L442" s="228"/>
      <c r="M442" s="228"/>
      <c r="N442" s="228"/>
      <c r="O442" s="228"/>
      <c r="P442" s="228"/>
      <c r="Q442" s="228"/>
      <c r="R442" s="228"/>
      <c r="S442" s="228"/>
      <c r="T442" s="228"/>
      <c r="U442" s="228"/>
      <c r="V442" s="228"/>
      <c r="W442" s="228"/>
      <c r="X442" s="228"/>
      <c r="Y442" s="228"/>
      <c r="Z442" s="228"/>
      <c r="AA442" s="228"/>
      <c r="AB442" s="228"/>
      <c r="AC442" s="228"/>
      <c r="AD442" s="229"/>
    </row>
    <row r="443" spans="1:30" ht="101.25" thickBot="1">
      <c r="A443" s="107">
        <v>18</v>
      </c>
      <c r="B443" s="122" t="s">
        <v>125</v>
      </c>
      <c r="C443" s="105"/>
      <c r="D443" s="109"/>
      <c r="E443" s="109"/>
      <c r="F443" s="109"/>
      <c r="G443" s="109"/>
      <c r="H443" s="109"/>
      <c r="I443" s="109"/>
      <c r="J443" s="109">
        <v>55</v>
      </c>
      <c r="K443" s="109"/>
      <c r="L443" s="109"/>
      <c r="M443" s="109"/>
      <c r="N443" s="110"/>
      <c r="O443" s="107"/>
      <c r="P443" s="110"/>
      <c r="Q443" s="107"/>
      <c r="R443" s="110"/>
      <c r="S443" s="107"/>
      <c r="T443" s="110"/>
      <c r="U443" s="107"/>
      <c r="V443" s="110"/>
      <c r="W443" s="105"/>
      <c r="X443" s="107"/>
      <c r="Y443" s="110"/>
      <c r="Z443" s="107"/>
      <c r="AA443" s="105"/>
      <c r="AB443" s="110"/>
      <c r="AC443" s="107"/>
      <c r="AD443" s="100"/>
    </row>
    <row r="444" spans="1:30" ht="101.25" thickBot="1">
      <c r="A444" s="107">
        <v>29</v>
      </c>
      <c r="B444" s="117" t="s">
        <v>309</v>
      </c>
      <c r="C444" s="105"/>
      <c r="D444" s="109"/>
      <c r="E444" s="109"/>
      <c r="F444" s="109"/>
      <c r="G444" s="109"/>
      <c r="H444" s="109"/>
      <c r="I444" s="109">
        <v>20</v>
      </c>
      <c r="J444" s="109">
        <v>43.8</v>
      </c>
      <c r="K444" s="109"/>
      <c r="L444" s="109"/>
      <c r="M444" s="109"/>
      <c r="N444" s="110"/>
      <c r="O444" s="107">
        <v>0.6</v>
      </c>
      <c r="P444" s="110">
        <v>1</v>
      </c>
      <c r="Q444" s="107"/>
      <c r="R444" s="110"/>
      <c r="S444" s="107"/>
      <c r="T444" s="110"/>
      <c r="U444" s="107">
        <v>8</v>
      </c>
      <c r="V444" s="110"/>
      <c r="W444" s="107"/>
      <c r="X444" s="105">
        <v>4</v>
      </c>
      <c r="Y444" s="110"/>
      <c r="Z444" s="107"/>
      <c r="AA444" s="107"/>
      <c r="AB444" s="110"/>
      <c r="AC444" s="107"/>
      <c r="AD444" s="109"/>
    </row>
    <row r="445" spans="1:30" ht="51" thickBot="1">
      <c r="A445" s="107">
        <v>6</v>
      </c>
      <c r="B445" s="108" t="s">
        <v>158</v>
      </c>
      <c r="C445" s="105"/>
      <c r="D445" s="109"/>
      <c r="E445" s="109"/>
      <c r="F445" s="109"/>
      <c r="G445" s="109">
        <v>38</v>
      </c>
      <c r="H445" s="109"/>
      <c r="I445" s="109"/>
      <c r="J445" s="109">
        <v>24</v>
      </c>
      <c r="K445" s="109"/>
      <c r="L445" s="109"/>
      <c r="M445" s="109"/>
      <c r="N445" s="107"/>
      <c r="O445" s="110"/>
      <c r="P445" s="107">
        <v>2.5</v>
      </c>
      <c r="Q445" s="110">
        <v>2.5</v>
      </c>
      <c r="R445" s="107"/>
      <c r="S445" s="110"/>
      <c r="T445" s="107"/>
      <c r="U445" s="107">
        <v>60</v>
      </c>
      <c r="V445" s="110"/>
      <c r="W445" s="107"/>
      <c r="X445" s="110"/>
      <c r="Y445" s="111"/>
      <c r="Z445" s="107"/>
      <c r="AA445" s="110"/>
      <c r="AB445" s="107"/>
      <c r="AC445" s="107"/>
      <c r="AD445" s="109"/>
    </row>
    <row r="446" spans="1:30" ht="101.25" thickBot="1">
      <c r="A446" s="107">
        <v>7</v>
      </c>
      <c r="B446" s="108" t="s">
        <v>269</v>
      </c>
      <c r="C446" s="105"/>
      <c r="D446" s="109"/>
      <c r="E446" s="109"/>
      <c r="F446" s="109">
        <v>7</v>
      </c>
      <c r="G446" s="109"/>
      <c r="H446" s="109"/>
      <c r="I446" s="109"/>
      <c r="J446" s="109"/>
      <c r="K446" s="109"/>
      <c r="L446" s="109"/>
      <c r="M446" s="109"/>
      <c r="N446" s="110"/>
      <c r="O446" s="107">
        <v>7</v>
      </c>
      <c r="P446" s="110"/>
      <c r="Q446" s="107"/>
      <c r="R446" s="110"/>
      <c r="S446" s="107"/>
      <c r="T446" s="107"/>
      <c r="U446" s="107"/>
      <c r="V446" s="110"/>
      <c r="W446" s="107"/>
      <c r="X446" s="107"/>
      <c r="Y446" s="110"/>
      <c r="Z446" s="107"/>
      <c r="AA446" s="110"/>
      <c r="AB446" s="107"/>
      <c r="AC446" s="107"/>
      <c r="AD446" s="109"/>
    </row>
    <row r="447" spans="1:30" ht="101.25" thickBot="1">
      <c r="A447" s="107" t="s">
        <v>37</v>
      </c>
      <c r="B447" s="108" t="s">
        <v>75</v>
      </c>
      <c r="C447" s="105"/>
      <c r="D447" s="109">
        <v>40</v>
      </c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  <c r="V447" s="110"/>
      <c r="W447" s="107"/>
      <c r="X447" s="109"/>
      <c r="Y447" s="109"/>
      <c r="Z447" s="109"/>
      <c r="AA447" s="109"/>
      <c r="AB447" s="109"/>
      <c r="AC447" s="109"/>
      <c r="AD447" s="109"/>
    </row>
    <row r="448" spans="1:30" ht="51" thickBot="1">
      <c r="A448" s="107"/>
      <c r="B448" s="108" t="s">
        <v>7</v>
      </c>
      <c r="C448" s="105">
        <f aca="true" t="shared" si="93" ref="C448:AD448">SUM(C443:C447)</f>
        <v>0</v>
      </c>
      <c r="D448" s="105">
        <f t="shared" si="93"/>
        <v>40</v>
      </c>
      <c r="E448" s="105">
        <f t="shared" si="93"/>
        <v>0</v>
      </c>
      <c r="F448" s="105">
        <f t="shared" si="93"/>
        <v>7</v>
      </c>
      <c r="G448" s="105">
        <f t="shared" si="93"/>
        <v>38</v>
      </c>
      <c r="H448" s="105">
        <f t="shared" si="93"/>
        <v>0</v>
      </c>
      <c r="I448" s="105">
        <f t="shared" si="93"/>
        <v>20</v>
      </c>
      <c r="J448" s="105">
        <f t="shared" si="93"/>
        <v>122.8</v>
      </c>
      <c r="K448" s="105">
        <f t="shared" si="93"/>
        <v>0</v>
      </c>
      <c r="L448" s="105">
        <f t="shared" si="93"/>
        <v>0</v>
      </c>
      <c r="M448" s="105">
        <f t="shared" si="93"/>
        <v>0</v>
      </c>
      <c r="N448" s="105">
        <f t="shared" si="93"/>
        <v>0</v>
      </c>
      <c r="O448" s="105">
        <f t="shared" si="93"/>
        <v>7.6</v>
      </c>
      <c r="P448" s="105">
        <f t="shared" si="93"/>
        <v>3.5</v>
      </c>
      <c r="Q448" s="105">
        <f t="shared" si="93"/>
        <v>2.5</v>
      </c>
      <c r="R448" s="105">
        <f t="shared" si="93"/>
        <v>0</v>
      </c>
      <c r="S448" s="105">
        <f t="shared" si="93"/>
        <v>0</v>
      </c>
      <c r="T448" s="105">
        <f t="shared" si="93"/>
        <v>0</v>
      </c>
      <c r="U448" s="105">
        <f t="shared" si="93"/>
        <v>68</v>
      </c>
      <c r="V448" s="105">
        <f t="shared" si="93"/>
        <v>0</v>
      </c>
      <c r="W448" s="105">
        <f t="shared" si="93"/>
        <v>0</v>
      </c>
      <c r="X448" s="105">
        <f t="shared" si="93"/>
        <v>4</v>
      </c>
      <c r="Y448" s="105">
        <f t="shared" si="93"/>
        <v>0</v>
      </c>
      <c r="Z448" s="105">
        <f t="shared" si="93"/>
        <v>0</v>
      </c>
      <c r="AA448" s="105">
        <f t="shared" si="93"/>
        <v>0</v>
      </c>
      <c r="AB448" s="105">
        <f t="shared" si="93"/>
        <v>0</v>
      </c>
      <c r="AC448" s="105">
        <f t="shared" si="93"/>
        <v>0</v>
      </c>
      <c r="AD448" s="105">
        <f t="shared" si="93"/>
        <v>0</v>
      </c>
    </row>
    <row r="449" spans="1:30" ht="48.75" customHeight="1" thickBot="1">
      <c r="A449" s="227" t="s">
        <v>30</v>
      </c>
      <c r="B449" s="228"/>
      <c r="C449" s="228"/>
      <c r="D449" s="228"/>
      <c r="E449" s="228"/>
      <c r="F449" s="228"/>
      <c r="G449" s="228"/>
      <c r="H449" s="228"/>
      <c r="I449" s="228"/>
      <c r="J449" s="228"/>
      <c r="K449" s="228"/>
      <c r="L449" s="228"/>
      <c r="M449" s="228"/>
      <c r="N449" s="228"/>
      <c r="O449" s="228"/>
      <c r="P449" s="228"/>
      <c r="Q449" s="228"/>
      <c r="R449" s="228"/>
      <c r="S449" s="228"/>
      <c r="T449" s="228"/>
      <c r="U449" s="228"/>
      <c r="V449" s="228"/>
      <c r="W449" s="228"/>
      <c r="X449" s="228"/>
      <c r="Y449" s="228"/>
      <c r="Z449" s="228"/>
      <c r="AA449" s="228"/>
      <c r="AB449" s="228"/>
      <c r="AC449" s="228"/>
      <c r="AD449" s="229"/>
    </row>
    <row r="450" spans="1:30" ht="101.25" thickBot="1">
      <c r="A450" s="107">
        <v>8.9</v>
      </c>
      <c r="B450" s="117" t="s">
        <v>237</v>
      </c>
      <c r="C450" s="107"/>
      <c r="D450" s="109"/>
      <c r="E450" s="107"/>
      <c r="F450" s="107"/>
      <c r="G450" s="107"/>
      <c r="H450" s="109"/>
      <c r="I450" s="109"/>
      <c r="J450" s="109"/>
      <c r="K450" s="109"/>
      <c r="L450" s="109"/>
      <c r="M450" s="109"/>
      <c r="N450" s="110"/>
      <c r="O450" s="105"/>
      <c r="P450" s="110"/>
      <c r="Q450" s="105"/>
      <c r="R450" s="110"/>
      <c r="S450" s="105">
        <v>154</v>
      </c>
      <c r="T450" s="110"/>
      <c r="U450" s="105"/>
      <c r="V450" s="110"/>
      <c r="W450" s="105"/>
      <c r="X450" s="105"/>
      <c r="Y450" s="110"/>
      <c r="Z450" s="105"/>
      <c r="AA450" s="105"/>
      <c r="AB450" s="110"/>
      <c r="AC450" s="105"/>
      <c r="AD450" s="109"/>
    </row>
    <row r="451" spans="1:30" ht="101.25" thickBot="1">
      <c r="A451" s="107">
        <v>95</v>
      </c>
      <c r="B451" s="118" t="s">
        <v>186</v>
      </c>
      <c r="C451" s="107"/>
      <c r="D451" s="115"/>
      <c r="E451" s="115"/>
      <c r="F451" s="115"/>
      <c r="G451" s="115">
        <v>32</v>
      </c>
      <c r="H451" s="109"/>
      <c r="I451" s="109"/>
      <c r="J451" s="109"/>
      <c r="K451" s="110"/>
      <c r="L451" s="111"/>
      <c r="M451" s="107"/>
      <c r="N451" s="109"/>
      <c r="O451" s="109">
        <v>5</v>
      </c>
      <c r="P451" s="109">
        <v>2.5</v>
      </c>
      <c r="Q451" s="109">
        <v>1</v>
      </c>
      <c r="R451" s="109">
        <v>7</v>
      </c>
      <c r="S451" s="109">
        <v>25</v>
      </c>
      <c r="T451" s="109"/>
      <c r="U451" s="110"/>
      <c r="V451" s="107"/>
      <c r="W451" s="109"/>
      <c r="X451" s="109">
        <v>23</v>
      </c>
      <c r="Y451" s="109"/>
      <c r="Z451" s="109"/>
      <c r="AA451" s="109"/>
      <c r="AB451" s="109"/>
      <c r="AC451" s="109"/>
      <c r="AD451" s="109"/>
    </row>
    <row r="452" spans="1:30" ht="51" thickBot="1">
      <c r="A452" s="107"/>
      <c r="B452" s="108" t="s">
        <v>7</v>
      </c>
      <c r="C452" s="105">
        <f>SUM(C450+C451)</f>
        <v>0</v>
      </c>
      <c r="D452" s="105">
        <f aca="true" t="shared" si="94" ref="D452:AD452">SUM(D450+D451)</f>
        <v>0</v>
      </c>
      <c r="E452" s="105">
        <f t="shared" si="94"/>
        <v>0</v>
      </c>
      <c r="F452" s="105">
        <f t="shared" si="94"/>
        <v>0</v>
      </c>
      <c r="G452" s="105">
        <f t="shared" si="94"/>
        <v>32</v>
      </c>
      <c r="H452" s="105">
        <f t="shared" si="94"/>
        <v>0</v>
      </c>
      <c r="I452" s="105">
        <f t="shared" si="94"/>
        <v>0</v>
      </c>
      <c r="J452" s="105">
        <f t="shared" si="94"/>
        <v>0</v>
      </c>
      <c r="K452" s="105">
        <f t="shared" si="94"/>
        <v>0</v>
      </c>
      <c r="L452" s="105">
        <f t="shared" si="94"/>
        <v>0</v>
      </c>
      <c r="M452" s="105">
        <f t="shared" si="94"/>
        <v>0</v>
      </c>
      <c r="N452" s="105">
        <f t="shared" si="94"/>
        <v>0</v>
      </c>
      <c r="O452" s="105">
        <f t="shared" si="94"/>
        <v>5</v>
      </c>
      <c r="P452" s="105">
        <f t="shared" si="94"/>
        <v>2.5</v>
      </c>
      <c r="Q452" s="105">
        <f t="shared" si="94"/>
        <v>1</v>
      </c>
      <c r="R452" s="105">
        <f t="shared" si="94"/>
        <v>7</v>
      </c>
      <c r="S452" s="105">
        <f t="shared" si="94"/>
        <v>179</v>
      </c>
      <c r="T452" s="105">
        <f t="shared" si="94"/>
        <v>0</v>
      </c>
      <c r="U452" s="105">
        <f t="shared" si="94"/>
        <v>0</v>
      </c>
      <c r="V452" s="105">
        <f t="shared" si="94"/>
        <v>0</v>
      </c>
      <c r="W452" s="105">
        <f t="shared" si="94"/>
        <v>0</v>
      </c>
      <c r="X452" s="105">
        <f t="shared" si="94"/>
        <v>23</v>
      </c>
      <c r="Y452" s="105">
        <f t="shared" si="94"/>
        <v>0</v>
      </c>
      <c r="Z452" s="105">
        <f t="shared" si="94"/>
        <v>0</v>
      </c>
      <c r="AA452" s="105">
        <f t="shared" si="94"/>
        <v>0</v>
      </c>
      <c r="AB452" s="105">
        <f t="shared" si="94"/>
        <v>0</v>
      </c>
      <c r="AC452" s="105">
        <f t="shared" si="94"/>
        <v>0</v>
      </c>
      <c r="AD452" s="105">
        <f t="shared" si="94"/>
        <v>0</v>
      </c>
    </row>
    <row r="453" spans="1:30" ht="51" thickBot="1">
      <c r="A453" s="227" t="s">
        <v>35</v>
      </c>
      <c r="B453" s="228"/>
      <c r="C453" s="228"/>
      <c r="D453" s="228"/>
      <c r="E453" s="228"/>
      <c r="F453" s="228"/>
      <c r="G453" s="228"/>
      <c r="H453" s="228"/>
      <c r="I453" s="228"/>
      <c r="J453" s="228"/>
      <c r="K453" s="228"/>
      <c r="L453" s="228"/>
      <c r="M453" s="228"/>
      <c r="N453" s="228"/>
      <c r="O453" s="228"/>
      <c r="P453" s="228"/>
      <c r="Q453" s="228"/>
      <c r="R453" s="228"/>
      <c r="S453" s="228"/>
      <c r="T453" s="228"/>
      <c r="U453" s="228"/>
      <c r="V453" s="228"/>
      <c r="W453" s="228"/>
      <c r="X453" s="228"/>
      <c r="Y453" s="228"/>
      <c r="Z453" s="228"/>
      <c r="AA453" s="228"/>
      <c r="AB453" s="228"/>
      <c r="AC453" s="228"/>
      <c r="AD453" s="229"/>
    </row>
    <row r="454" spans="1:30" ht="51" thickBot="1">
      <c r="A454" s="107">
        <v>96</v>
      </c>
      <c r="B454" s="108" t="s">
        <v>176</v>
      </c>
      <c r="C454" s="109"/>
      <c r="D454" s="109"/>
      <c r="E454" s="109">
        <v>1.3</v>
      </c>
      <c r="F454" s="109"/>
      <c r="G454" s="109"/>
      <c r="H454" s="109"/>
      <c r="I454" s="109"/>
      <c r="J454" s="109">
        <v>18</v>
      </c>
      <c r="K454" s="109"/>
      <c r="L454" s="109"/>
      <c r="M454" s="109"/>
      <c r="N454" s="107"/>
      <c r="O454" s="110"/>
      <c r="P454" s="107">
        <v>3.3</v>
      </c>
      <c r="Q454" s="110">
        <v>2</v>
      </c>
      <c r="R454" s="107">
        <v>20</v>
      </c>
      <c r="S454" s="110">
        <v>11</v>
      </c>
      <c r="T454" s="107"/>
      <c r="U454" s="105"/>
      <c r="V454" s="110"/>
      <c r="W454" s="107">
        <v>138</v>
      </c>
      <c r="X454" s="110"/>
      <c r="Y454" s="107"/>
      <c r="Z454" s="110"/>
      <c r="AA454" s="105"/>
      <c r="AB454" s="107"/>
      <c r="AC454" s="107"/>
      <c r="AD454" s="109"/>
    </row>
    <row r="455" spans="1:30" ht="51" thickBot="1">
      <c r="A455" s="107">
        <v>76</v>
      </c>
      <c r="B455" s="108" t="s">
        <v>181</v>
      </c>
      <c r="C455" s="105"/>
      <c r="D455" s="109"/>
      <c r="E455" s="109"/>
      <c r="F455" s="109"/>
      <c r="G455" s="109"/>
      <c r="H455" s="109"/>
      <c r="I455" s="109">
        <v>26</v>
      </c>
      <c r="J455" s="109">
        <v>96</v>
      </c>
      <c r="K455" s="109"/>
      <c r="L455" s="109"/>
      <c r="M455" s="109"/>
      <c r="N455" s="107"/>
      <c r="O455" s="110"/>
      <c r="P455" s="107"/>
      <c r="Q455" s="110">
        <v>12</v>
      </c>
      <c r="R455" s="107"/>
      <c r="S455" s="110"/>
      <c r="T455" s="107"/>
      <c r="U455" s="105"/>
      <c r="V455" s="110"/>
      <c r="W455" s="107"/>
      <c r="X455" s="110"/>
      <c r="Y455" s="107"/>
      <c r="Z455" s="105"/>
      <c r="AA455" s="110"/>
      <c r="AB455" s="107"/>
      <c r="AC455" s="107"/>
      <c r="AD455" s="109"/>
    </row>
    <row r="456" spans="1:30" ht="51" thickBot="1">
      <c r="A456" s="120">
        <v>44</v>
      </c>
      <c r="B456" s="118" t="s">
        <v>10</v>
      </c>
      <c r="C456" s="105"/>
      <c r="D456" s="109"/>
      <c r="E456" s="109"/>
      <c r="F456" s="109"/>
      <c r="G456" s="109"/>
      <c r="H456" s="109"/>
      <c r="I456" s="109"/>
      <c r="J456" s="109"/>
      <c r="K456" s="109"/>
      <c r="L456" s="109">
        <v>4</v>
      </c>
      <c r="M456" s="109"/>
      <c r="N456" s="109"/>
      <c r="O456" s="105">
        <v>9</v>
      </c>
      <c r="P456" s="109"/>
      <c r="Q456" s="109"/>
      <c r="R456" s="109"/>
      <c r="S456" s="109"/>
      <c r="T456" s="109"/>
      <c r="U456" s="109"/>
      <c r="V456" s="109"/>
      <c r="W456" s="109"/>
      <c r="X456" s="109"/>
      <c r="Y456" s="109"/>
      <c r="Z456" s="105">
        <v>0.5</v>
      </c>
      <c r="AA456" s="109"/>
      <c r="AB456" s="109"/>
      <c r="AC456" s="109"/>
      <c r="AD456" s="109"/>
    </row>
    <row r="457" spans="1:30" ht="101.25" thickBot="1">
      <c r="A457" s="107" t="s">
        <v>37</v>
      </c>
      <c r="B457" s="108" t="s">
        <v>63</v>
      </c>
      <c r="C457" s="109">
        <v>30</v>
      </c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  <c r="V457" s="109"/>
      <c r="W457" s="109"/>
      <c r="X457" s="109"/>
      <c r="Y457" s="109"/>
      <c r="Z457" s="109"/>
      <c r="AA457" s="109"/>
      <c r="AB457" s="109"/>
      <c r="AC457" s="109"/>
      <c r="AD457" s="109"/>
    </row>
    <row r="458" spans="1:30" ht="51" thickBot="1">
      <c r="A458" s="107"/>
      <c r="B458" s="108" t="s">
        <v>7</v>
      </c>
      <c r="C458" s="105">
        <f aca="true" t="shared" si="95" ref="C458:AD458">SUM(C454:C457)</f>
        <v>30</v>
      </c>
      <c r="D458" s="105">
        <f t="shared" si="95"/>
        <v>0</v>
      </c>
      <c r="E458" s="105">
        <f t="shared" si="95"/>
        <v>1.3</v>
      </c>
      <c r="F458" s="105">
        <f t="shared" si="95"/>
        <v>0</v>
      </c>
      <c r="G458" s="105">
        <f t="shared" si="95"/>
        <v>0</v>
      </c>
      <c r="H458" s="105">
        <f t="shared" si="95"/>
        <v>0</v>
      </c>
      <c r="I458" s="105">
        <f t="shared" si="95"/>
        <v>26</v>
      </c>
      <c r="J458" s="105">
        <f t="shared" si="95"/>
        <v>114</v>
      </c>
      <c r="K458" s="105">
        <f t="shared" si="95"/>
        <v>0</v>
      </c>
      <c r="L458" s="105">
        <f t="shared" si="95"/>
        <v>4</v>
      </c>
      <c r="M458" s="105">
        <f t="shared" si="95"/>
        <v>0</v>
      </c>
      <c r="N458" s="105">
        <f t="shared" si="95"/>
        <v>0</v>
      </c>
      <c r="O458" s="105">
        <f t="shared" si="95"/>
        <v>9</v>
      </c>
      <c r="P458" s="105">
        <f t="shared" si="95"/>
        <v>3.3</v>
      </c>
      <c r="Q458" s="105">
        <f t="shared" si="95"/>
        <v>14</v>
      </c>
      <c r="R458" s="105">
        <f t="shared" si="95"/>
        <v>20</v>
      </c>
      <c r="S458" s="105">
        <f t="shared" si="95"/>
        <v>11</v>
      </c>
      <c r="T458" s="105">
        <f t="shared" si="95"/>
        <v>0</v>
      </c>
      <c r="U458" s="105">
        <f t="shared" si="95"/>
        <v>0</v>
      </c>
      <c r="V458" s="105">
        <f t="shared" si="95"/>
        <v>0</v>
      </c>
      <c r="W458" s="105">
        <f t="shared" si="95"/>
        <v>138</v>
      </c>
      <c r="X458" s="105">
        <f t="shared" si="95"/>
        <v>0</v>
      </c>
      <c r="Y458" s="105">
        <f t="shared" si="95"/>
        <v>0</v>
      </c>
      <c r="Z458" s="105">
        <f t="shared" si="95"/>
        <v>0.5</v>
      </c>
      <c r="AA458" s="105">
        <f t="shared" si="95"/>
        <v>0</v>
      </c>
      <c r="AB458" s="105">
        <f t="shared" si="95"/>
        <v>0</v>
      </c>
      <c r="AC458" s="105">
        <f t="shared" si="95"/>
        <v>0</v>
      </c>
      <c r="AD458" s="105">
        <f t="shared" si="95"/>
        <v>0</v>
      </c>
    </row>
    <row r="459" spans="1:30" ht="101.25" thickBot="1">
      <c r="A459" s="91"/>
      <c r="B459" s="108" t="s">
        <v>76</v>
      </c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  <c r="AA459" s="105"/>
      <c r="AB459" s="105"/>
      <c r="AC459" s="105">
        <v>4</v>
      </c>
      <c r="AD459" s="105"/>
    </row>
    <row r="460" spans="1:30" ht="51" thickBot="1">
      <c r="A460" s="107"/>
      <c r="B460" s="121" t="s">
        <v>11</v>
      </c>
      <c r="C460" s="105">
        <f aca="true" t="shared" si="96" ref="C460:AB460">C438+C441+C448+C452+C458</f>
        <v>65</v>
      </c>
      <c r="D460" s="105">
        <f t="shared" si="96"/>
        <v>40</v>
      </c>
      <c r="E460" s="105">
        <f t="shared" si="96"/>
        <v>1.3</v>
      </c>
      <c r="F460" s="105">
        <f t="shared" si="96"/>
        <v>7</v>
      </c>
      <c r="G460" s="105">
        <f t="shared" si="96"/>
        <v>82</v>
      </c>
      <c r="H460" s="105">
        <f t="shared" si="96"/>
        <v>0</v>
      </c>
      <c r="I460" s="105">
        <f t="shared" si="96"/>
        <v>46</v>
      </c>
      <c r="J460" s="105">
        <f t="shared" si="96"/>
        <v>236.8</v>
      </c>
      <c r="K460" s="105">
        <f t="shared" si="96"/>
        <v>100</v>
      </c>
      <c r="L460" s="105">
        <f t="shared" si="96"/>
        <v>4</v>
      </c>
      <c r="M460" s="105">
        <f t="shared" si="96"/>
        <v>0</v>
      </c>
      <c r="N460" s="105">
        <f t="shared" si="96"/>
        <v>0</v>
      </c>
      <c r="O460" s="105">
        <f t="shared" si="96"/>
        <v>32.4</v>
      </c>
      <c r="P460" s="105">
        <f t="shared" si="96"/>
        <v>16.5</v>
      </c>
      <c r="Q460" s="105">
        <f t="shared" si="96"/>
        <v>17.5</v>
      </c>
      <c r="R460" s="105">
        <f t="shared" si="96"/>
        <v>67</v>
      </c>
      <c r="S460" s="105">
        <f t="shared" si="96"/>
        <v>379</v>
      </c>
      <c r="T460" s="105">
        <f t="shared" si="96"/>
        <v>0</v>
      </c>
      <c r="U460" s="105">
        <f t="shared" si="96"/>
        <v>68</v>
      </c>
      <c r="V460" s="105">
        <f t="shared" si="96"/>
        <v>0</v>
      </c>
      <c r="W460" s="105">
        <f t="shared" si="96"/>
        <v>138</v>
      </c>
      <c r="X460" s="105">
        <f t="shared" si="96"/>
        <v>27</v>
      </c>
      <c r="Y460" s="105">
        <f t="shared" si="96"/>
        <v>0</v>
      </c>
      <c r="Z460" s="105">
        <f t="shared" si="96"/>
        <v>0.5</v>
      </c>
      <c r="AA460" s="105">
        <f t="shared" si="96"/>
        <v>0</v>
      </c>
      <c r="AB460" s="105">
        <f t="shared" si="96"/>
        <v>1</v>
      </c>
      <c r="AC460" s="105">
        <v>4</v>
      </c>
      <c r="AD460" s="105">
        <f>AD438+AD441+AD448+AD452+AD458</f>
        <v>0</v>
      </c>
    </row>
    <row r="461" spans="1:30" ht="51" thickBot="1">
      <c r="A461" s="231" t="s">
        <v>81</v>
      </c>
      <c r="B461" s="232"/>
      <c r="C461" s="232"/>
      <c r="D461" s="232"/>
      <c r="E461" s="232"/>
      <c r="F461" s="232"/>
      <c r="G461" s="232"/>
      <c r="H461" s="232"/>
      <c r="I461" s="232"/>
      <c r="J461" s="232"/>
      <c r="K461" s="232"/>
      <c r="L461" s="232"/>
      <c r="M461" s="232"/>
      <c r="N461" s="232"/>
      <c r="O461" s="232"/>
      <c r="P461" s="232"/>
      <c r="Q461" s="232"/>
      <c r="R461" s="232"/>
      <c r="S461" s="232"/>
      <c r="T461" s="232"/>
      <c r="U461" s="232"/>
      <c r="V461" s="232"/>
      <c r="W461" s="232"/>
      <c r="X461" s="232"/>
      <c r="Y461" s="232"/>
      <c r="Z461" s="232"/>
      <c r="AA461" s="232"/>
      <c r="AB461" s="232"/>
      <c r="AC461" s="232"/>
      <c r="AD461" s="233"/>
    </row>
    <row r="462" spans="1:30" ht="51" thickBot="1">
      <c r="A462" s="231" t="s">
        <v>138</v>
      </c>
      <c r="B462" s="232"/>
      <c r="C462" s="232"/>
      <c r="D462" s="232"/>
      <c r="E462" s="232"/>
      <c r="F462" s="232"/>
      <c r="G462" s="232"/>
      <c r="H462" s="232"/>
      <c r="I462" s="232"/>
      <c r="J462" s="232"/>
      <c r="K462" s="232"/>
      <c r="L462" s="232"/>
      <c r="M462" s="232"/>
      <c r="N462" s="232"/>
      <c r="O462" s="232"/>
      <c r="P462" s="232"/>
      <c r="Q462" s="232"/>
      <c r="R462" s="232"/>
      <c r="S462" s="232"/>
      <c r="T462" s="232"/>
      <c r="U462" s="232"/>
      <c r="V462" s="232"/>
      <c r="W462" s="232"/>
      <c r="X462" s="232"/>
      <c r="Y462" s="232"/>
      <c r="Z462" s="232"/>
      <c r="AA462" s="232"/>
      <c r="AB462" s="232"/>
      <c r="AC462" s="232"/>
      <c r="AD462" s="233"/>
    </row>
    <row r="463" spans="1:30" ht="50.25" customHeight="1">
      <c r="A463" s="236" t="s">
        <v>130</v>
      </c>
      <c r="B463" s="234" t="s">
        <v>24</v>
      </c>
      <c r="C463" s="221" t="s">
        <v>63</v>
      </c>
      <c r="D463" s="221" t="s">
        <v>64</v>
      </c>
      <c r="E463" s="221" t="s">
        <v>65</v>
      </c>
      <c r="F463" s="221" t="s">
        <v>66</v>
      </c>
      <c r="G463" s="221" t="s">
        <v>60</v>
      </c>
      <c r="H463" s="221" t="s">
        <v>67</v>
      </c>
      <c r="I463" s="221" t="s">
        <v>114</v>
      </c>
      <c r="J463" s="221" t="s">
        <v>108</v>
      </c>
      <c r="K463" s="89"/>
      <c r="L463" s="221" t="s">
        <v>120</v>
      </c>
      <c r="M463" s="221" t="s">
        <v>69</v>
      </c>
      <c r="N463" s="221" t="s">
        <v>48</v>
      </c>
      <c r="O463" s="221" t="s">
        <v>49</v>
      </c>
      <c r="P463" s="221" t="s">
        <v>70</v>
      </c>
      <c r="Q463" s="221" t="s">
        <v>50</v>
      </c>
      <c r="R463" s="221" t="s">
        <v>71</v>
      </c>
      <c r="S463" s="221" t="s">
        <v>208</v>
      </c>
      <c r="T463" s="221" t="s">
        <v>74</v>
      </c>
      <c r="U463" s="221" t="s">
        <v>111</v>
      </c>
      <c r="V463" s="221" t="s">
        <v>116</v>
      </c>
      <c r="W463" s="221" t="s">
        <v>117</v>
      </c>
      <c r="X463" s="221" t="s">
        <v>51</v>
      </c>
      <c r="Y463" s="221" t="s">
        <v>52</v>
      </c>
      <c r="Z463" s="221" t="s">
        <v>54</v>
      </c>
      <c r="AA463" s="89"/>
      <c r="AB463" s="221" t="s">
        <v>72</v>
      </c>
      <c r="AC463" s="221" t="s">
        <v>53</v>
      </c>
      <c r="AD463" s="221" t="s">
        <v>73</v>
      </c>
    </row>
    <row r="464" spans="1:30" ht="294.75" customHeight="1" thickBot="1">
      <c r="A464" s="237"/>
      <c r="B464" s="235"/>
      <c r="C464" s="222"/>
      <c r="D464" s="222"/>
      <c r="E464" s="222"/>
      <c r="F464" s="222"/>
      <c r="G464" s="222"/>
      <c r="H464" s="222"/>
      <c r="I464" s="222"/>
      <c r="J464" s="222"/>
      <c r="K464" s="90" t="s">
        <v>68</v>
      </c>
      <c r="L464" s="222"/>
      <c r="M464" s="222"/>
      <c r="N464" s="222"/>
      <c r="O464" s="222"/>
      <c r="P464" s="222"/>
      <c r="Q464" s="222"/>
      <c r="R464" s="222"/>
      <c r="S464" s="222"/>
      <c r="T464" s="222"/>
      <c r="U464" s="222"/>
      <c r="V464" s="222"/>
      <c r="W464" s="222"/>
      <c r="X464" s="222"/>
      <c r="Y464" s="222"/>
      <c r="Z464" s="222"/>
      <c r="AA464" s="90" t="s">
        <v>184</v>
      </c>
      <c r="AB464" s="222"/>
      <c r="AC464" s="222"/>
      <c r="AD464" s="222"/>
    </row>
    <row r="465" spans="1:30" ht="51" thickBot="1">
      <c r="A465" s="91">
        <v>1</v>
      </c>
      <c r="B465" s="96">
        <v>2</v>
      </c>
      <c r="C465" s="97" t="s">
        <v>61</v>
      </c>
      <c r="D465" s="98">
        <v>4</v>
      </c>
      <c r="E465" s="97">
        <v>5</v>
      </c>
      <c r="F465" s="97">
        <v>6</v>
      </c>
      <c r="G465" s="97">
        <v>7</v>
      </c>
      <c r="H465" s="97">
        <v>8</v>
      </c>
      <c r="I465" s="97" t="s">
        <v>62</v>
      </c>
      <c r="J465" s="98">
        <v>10</v>
      </c>
      <c r="K465" s="97">
        <v>11</v>
      </c>
      <c r="L465" s="97">
        <v>12</v>
      </c>
      <c r="M465" s="97">
        <v>13</v>
      </c>
      <c r="N465" s="97">
        <v>14</v>
      </c>
      <c r="O465" s="97">
        <v>15</v>
      </c>
      <c r="P465" s="99">
        <v>16</v>
      </c>
      <c r="Q465" s="97">
        <v>17</v>
      </c>
      <c r="R465" s="99">
        <v>18</v>
      </c>
      <c r="S465" s="97">
        <v>19</v>
      </c>
      <c r="T465" s="99">
        <v>20</v>
      </c>
      <c r="U465" s="97">
        <v>21</v>
      </c>
      <c r="V465" s="97">
        <v>22</v>
      </c>
      <c r="W465" s="99">
        <v>23</v>
      </c>
      <c r="X465" s="97">
        <v>24</v>
      </c>
      <c r="Y465" s="97">
        <v>25</v>
      </c>
      <c r="Z465" s="97">
        <v>26</v>
      </c>
      <c r="AA465" s="99">
        <v>27</v>
      </c>
      <c r="AB465" s="97">
        <v>28</v>
      </c>
      <c r="AC465" s="97">
        <v>29</v>
      </c>
      <c r="AD465" s="100">
        <v>30</v>
      </c>
    </row>
    <row r="466" spans="1:30" s="138" customFormat="1" ht="51" thickBot="1">
      <c r="A466" s="231" t="s">
        <v>6</v>
      </c>
      <c r="B466" s="232"/>
      <c r="C466" s="232"/>
      <c r="D466" s="232"/>
      <c r="E466" s="232"/>
      <c r="F466" s="232"/>
      <c r="G466" s="232"/>
      <c r="H466" s="232"/>
      <c r="I466" s="232"/>
      <c r="J466" s="232"/>
      <c r="K466" s="232"/>
      <c r="L466" s="232"/>
      <c r="M466" s="232"/>
      <c r="N466" s="232"/>
      <c r="O466" s="232"/>
      <c r="P466" s="232"/>
      <c r="Q466" s="232"/>
      <c r="R466" s="232"/>
      <c r="S466" s="232"/>
      <c r="T466" s="232"/>
      <c r="U466" s="232"/>
      <c r="V466" s="232"/>
      <c r="W466" s="232"/>
      <c r="X466" s="232"/>
      <c r="Y466" s="232"/>
      <c r="Z466" s="232"/>
      <c r="AA466" s="232"/>
      <c r="AB466" s="232"/>
      <c r="AC466" s="232"/>
      <c r="AD466" s="233"/>
    </row>
    <row r="467" spans="1:30" ht="102.75" customHeight="1" thickBot="1">
      <c r="A467" s="105">
        <v>51</v>
      </c>
      <c r="B467" s="112" t="s">
        <v>222</v>
      </c>
      <c r="C467" s="105"/>
      <c r="D467" s="115"/>
      <c r="E467" s="115"/>
      <c r="F467" s="115"/>
      <c r="G467" s="115"/>
      <c r="H467" s="109">
        <v>35</v>
      </c>
      <c r="I467" s="109"/>
      <c r="J467" s="109"/>
      <c r="K467" s="109"/>
      <c r="L467" s="109"/>
      <c r="M467" s="109"/>
      <c r="N467" s="110"/>
      <c r="O467" s="105"/>
      <c r="P467" s="110">
        <v>4</v>
      </c>
      <c r="Q467" s="105"/>
      <c r="R467" s="110"/>
      <c r="S467" s="105"/>
      <c r="T467" s="110"/>
      <c r="U467" s="105"/>
      <c r="V467" s="105"/>
      <c r="W467" s="110"/>
      <c r="X467" s="105"/>
      <c r="Y467" s="105">
        <v>9</v>
      </c>
      <c r="Z467" s="105"/>
      <c r="AA467" s="110"/>
      <c r="AB467" s="105"/>
      <c r="AC467" s="110"/>
      <c r="AD467" s="105"/>
    </row>
    <row r="468" spans="1:30" ht="101.25" thickBot="1">
      <c r="A468" s="107">
        <v>36</v>
      </c>
      <c r="B468" s="108" t="s">
        <v>88</v>
      </c>
      <c r="C468" s="105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7"/>
      <c r="O468" s="105">
        <v>9</v>
      </c>
      <c r="P468" s="107"/>
      <c r="Q468" s="110"/>
      <c r="R468" s="107"/>
      <c r="S468" s="105">
        <v>85</v>
      </c>
      <c r="T468" s="107"/>
      <c r="U468" s="107"/>
      <c r="V468" s="110"/>
      <c r="W468" s="107"/>
      <c r="X468" s="110"/>
      <c r="Y468" s="107"/>
      <c r="Z468" s="110"/>
      <c r="AA468" s="107">
        <v>2</v>
      </c>
      <c r="AB468" s="107"/>
      <c r="AC468" s="107"/>
      <c r="AD468" s="105"/>
    </row>
    <row r="469" spans="1:30" ht="51" thickBot="1">
      <c r="A469" s="107">
        <v>27</v>
      </c>
      <c r="B469" s="108" t="s">
        <v>40</v>
      </c>
      <c r="C469" s="109">
        <v>35</v>
      </c>
      <c r="D469" s="115"/>
      <c r="E469" s="115"/>
      <c r="F469" s="115"/>
      <c r="G469" s="115"/>
      <c r="H469" s="109"/>
      <c r="I469" s="109"/>
      <c r="J469" s="109"/>
      <c r="K469" s="109"/>
      <c r="L469" s="109"/>
      <c r="M469" s="109"/>
      <c r="N469" s="110"/>
      <c r="O469" s="105"/>
      <c r="P469" s="110">
        <v>6</v>
      </c>
      <c r="Q469" s="105"/>
      <c r="R469" s="110"/>
      <c r="S469" s="105"/>
      <c r="T469" s="110"/>
      <c r="U469" s="105"/>
      <c r="V469" s="107"/>
      <c r="W469" s="110"/>
      <c r="X469" s="105"/>
      <c r="Y469" s="105"/>
      <c r="Z469" s="110"/>
      <c r="AA469" s="107"/>
      <c r="AB469" s="105"/>
      <c r="AC469" s="110"/>
      <c r="AD469" s="105"/>
    </row>
    <row r="470" spans="1:30" ht="51" thickBot="1">
      <c r="A470" s="107"/>
      <c r="B470" s="108" t="s">
        <v>7</v>
      </c>
      <c r="C470" s="105">
        <f>SUM(C467:C469)</f>
        <v>35</v>
      </c>
      <c r="D470" s="105">
        <f aca="true" t="shared" si="97" ref="D470:AD470">SUM(D467:D469)</f>
        <v>0</v>
      </c>
      <c r="E470" s="105">
        <f t="shared" si="97"/>
        <v>0</v>
      </c>
      <c r="F470" s="105">
        <f t="shared" si="97"/>
        <v>0</v>
      </c>
      <c r="G470" s="105">
        <f t="shared" si="97"/>
        <v>0</v>
      </c>
      <c r="H470" s="105">
        <f t="shared" si="97"/>
        <v>35</v>
      </c>
      <c r="I470" s="105">
        <f t="shared" si="97"/>
        <v>0</v>
      </c>
      <c r="J470" s="105">
        <f t="shared" si="97"/>
        <v>0</v>
      </c>
      <c r="K470" s="105">
        <f t="shared" si="97"/>
        <v>0</v>
      </c>
      <c r="L470" s="105">
        <f t="shared" si="97"/>
        <v>0</v>
      </c>
      <c r="M470" s="105">
        <f t="shared" si="97"/>
        <v>0</v>
      </c>
      <c r="N470" s="105">
        <f t="shared" si="97"/>
        <v>0</v>
      </c>
      <c r="O470" s="105">
        <f t="shared" si="97"/>
        <v>9</v>
      </c>
      <c r="P470" s="105">
        <f t="shared" si="97"/>
        <v>10</v>
      </c>
      <c r="Q470" s="105">
        <f t="shared" si="97"/>
        <v>0</v>
      </c>
      <c r="R470" s="105">
        <f t="shared" si="97"/>
        <v>0</v>
      </c>
      <c r="S470" s="105">
        <f t="shared" si="97"/>
        <v>85</v>
      </c>
      <c r="T470" s="105">
        <f t="shared" si="97"/>
        <v>0</v>
      </c>
      <c r="U470" s="105">
        <f t="shared" si="97"/>
        <v>0</v>
      </c>
      <c r="V470" s="105">
        <f t="shared" si="97"/>
        <v>0</v>
      </c>
      <c r="W470" s="105">
        <f t="shared" si="97"/>
        <v>0</v>
      </c>
      <c r="X470" s="105">
        <f t="shared" si="97"/>
        <v>0</v>
      </c>
      <c r="Y470" s="105">
        <f t="shared" si="97"/>
        <v>9</v>
      </c>
      <c r="Z470" s="105">
        <f t="shared" si="97"/>
        <v>0</v>
      </c>
      <c r="AA470" s="105">
        <f t="shared" si="97"/>
        <v>2</v>
      </c>
      <c r="AB470" s="105">
        <f t="shared" si="97"/>
        <v>0</v>
      </c>
      <c r="AC470" s="105">
        <f t="shared" si="97"/>
        <v>0</v>
      </c>
      <c r="AD470" s="105">
        <f t="shared" si="97"/>
        <v>0</v>
      </c>
    </row>
    <row r="471" spans="1:30" ht="48.75" customHeight="1" thickBot="1">
      <c r="A471" s="227" t="s">
        <v>59</v>
      </c>
      <c r="B471" s="228"/>
      <c r="C471" s="228"/>
      <c r="D471" s="228"/>
      <c r="E471" s="228"/>
      <c r="F471" s="228"/>
      <c r="G471" s="228"/>
      <c r="H471" s="228"/>
      <c r="I471" s="228"/>
      <c r="J471" s="228"/>
      <c r="K471" s="228"/>
      <c r="L471" s="228"/>
      <c r="M471" s="228"/>
      <c r="N471" s="228"/>
      <c r="O471" s="228"/>
      <c r="P471" s="228"/>
      <c r="Q471" s="228"/>
      <c r="R471" s="228"/>
      <c r="S471" s="228"/>
      <c r="T471" s="228"/>
      <c r="U471" s="228"/>
      <c r="V471" s="228"/>
      <c r="W471" s="228"/>
      <c r="X471" s="228"/>
      <c r="Y471" s="228"/>
      <c r="Z471" s="228"/>
      <c r="AA471" s="228"/>
      <c r="AB471" s="228"/>
      <c r="AC471" s="228"/>
      <c r="AD471" s="229"/>
    </row>
    <row r="472" spans="1:30" ht="51" thickBot="1">
      <c r="A472" s="107" t="s">
        <v>37</v>
      </c>
      <c r="B472" s="112" t="s">
        <v>129</v>
      </c>
      <c r="C472" s="105"/>
      <c r="D472" s="109"/>
      <c r="E472" s="109"/>
      <c r="F472" s="109"/>
      <c r="G472" s="109"/>
      <c r="H472" s="109"/>
      <c r="I472" s="109"/>
      <c r="J472" s="109"/>
      <c r="K472" s="109">
        <v>100</v>
      </c>
      <c r="L472" s="109"/>
      <c r="M472" s="109"/>
      <c r="N472" s="110"/>
      <c r="O472" s="105"/>
      <c r="P472" s="110"/>
      <c r="Q472" s="105"/>
      <c r="R472" s="110"/>
      <c r="S472" s="105"/>
      <c r="T472" s="110"/>
      <c r="U472" s="105"/>
      <c r="V472" s="110"/>
      <c r="W472" s="105"/>
      <c r="X472" s="105"/>
      <c r="Y472" s="110"/>
      <c r="Z472" s="105"/>
      <c r="AA472" s="110"/>
      <c r="AB472" s="105"/>
      <c r="AC472" s="105"/>
      <c r="AD472" s="109"/>
    </row>
    <row r="473" spans="1:30" ht="51" thickBot="1">
      <c r="A473" s="107"/>
      <c r="B473" s="108" t="s">
        <v>31</v>
      </c>
      <c r="C473" s="105">
        <f>SUM(C472)</f>
        <v>0</v>
      </c>
      <c r="D473" s="105">
        <f aca="true" t="shared" si="98" ref="D473:P473">SUM(D472)</f>
        <v>0</v>
      </c>
      <c r="E473" s="105">
        <f t="shared" si="98"/>
        <v>0</v>
      </c>
      <c r="F473" s="105">
        <f t="shared" si="98"/>
        <v>0</v>
      </c>
      <c r="G473" s="105">
        <f t="shared" si="98"/>
        <v>0</v>
      </c>
      <c r="H473" s="105">
        <f t="shared" si="98"/>
        <v>0</v>
      </c>
      <c r="I473" s="105">
        <f t="shared" si="98"/>
        <v>0</v>
      </c>
      <c r="J473" s="105">
        <f t="shared" si="98"/>
        <v>0</v>
      </c>
      <c r="K473" s="105">
        <f t="shared" si="98"/>
        <v>100</v>
      </c>
      <c r="L473" s="105">
        <f t="shared" si="98"/>
        <v>0</v>
      </c>
      <c r="M473" s="105">
        <f t="shared" si="98"/>
        <v>0</v>
      </c>
      <c r="N473" s="105">
        <f t="shared" si="98"/>
        <v>0</v>
      </c>
      <c r="O473" s="105">
        <f t="shared" si="98"/>
        <v>0</v>
      </c>
      <c r="P473" s="105">
        <f t="shared" si="98"/>
        <v>0</v>
      </c>
      <c r="Q473" s="109">
        <f aca="true" t="shared" si="99" ref="Q473:AD473">SUM(Q472)</f>
        <v>0</v>
      </c>
      <c r="R473" s="109">
        <f t="shared" si="99"/>
        <v>0</v>
      </c>
      <c r="S473" s="109">
        <f t="shared" si="99"/>
        <v>0</v>
      </c>
      <c r="T473" s="109">
        <f t="shared" si="99"/>
        <v>0</v>
      </c>
      <c r="U473" s="109">
        <f t="shared" si="99"/>
        <v>0</v>
      </c>
      <c r="V473" s="109">
        <f t="shared" si="99"/>
        <v>0</v>
      </c>
      <c r="W473" s="109">
        <f t="shared" si="99"/>
        <v>0</v>
      </c>
      <c r="X473" s="109">
        <f t="shared" si="99"/>
        <v>0</v>
      </c>
      <c r="Y473" s="109">
        <f t="shared" si="99"/>
        <v>0</v>
      </c>
      <c r="Z473" s="109">
        <f t="shared" si="99"/>
        <v>0</v>
      </c>
      <c r="AA473" s="109">
        <f t="shared" si="99"/>
        <v>0</v>
      </c>
      <c r="AB473" s="109">
        <f t="shared" si="99"/>
        <v>0</v>
      </c>
      <c r="AC473" s="109">
        <f t="shared" si="99"/>
        <v>0</v>
      </c>
      <c r="AD473" s="109">
        <f t="shared" si="99"/>
        <v>0</v>
      </c>
    </row>
    <row r="474" spans="1:30" ht="51" thickBot="1">
      <c r="A474" s="227" t="s">
        <v>34</v>
      </c>
      <c r="B474" s="228"/>
      <c r="C474" s="228"/>
      <c r="D474" s="228"/>
      <c r="E474" s="228"/>
      <c r="F474" s="228"/>
      <c r="G474" s="228"/>
      <c r="H474" s="228"/>
      <c r="I474" s="228"/>
      <c r="J474" s="228"/>
      <c r="K474" s="228"/>
      <c r="L474" s="228"/>
      <c r="M474" s="228"/>
      <c r="N474" s="228"/>
      <c r="O474" s="228"/>
      <c r="P474" s="228"/>
      <c r="Q474" s="228"/>
      <c r="R474" s="228"/>
      <c r="S474" s="228"/>
      <c r="T474" s="228"/>
      <c r="U474" s="228"/>
      <c r="V474" s="228"/>
      <c r="W474" s="228"/>
      <c r="X474" s="228"/>
      <c r="Y474" s="228"/>
      <c r="Z474" s="228"/>
      <c r="AA474" s="228"/>
      <c r="AB474" s="228"/>
      <c r="AC474" s="228"/>
      <c r="AD474" s="229"/>
    </row>
    <row r="475" spans="1:37" ht="101.25" thickBot="1">
      <c r="A475" s="105">
        <v>97</v>
      </c>
      <c r="B475" s="102" t="s">
        <v>219</v>
      </c>
      <c r="C475" s="103"/>
      <c r="D475" s="104"/>
      <c r="E475" s="104"/>
      <c r="F475" s="104"/>
      <c r="G475" s="104"/>
      <c r="H475" s="104"/>
      <c r="I475" s="104"/>
      <c r="J475" s="104">
        <v>28</v>
      </c>
      <c r="K475" s="104"/>
      <c r="L475" s="104"/>
      <c r="M475" s="104"/>
      <c r="N475" s="101"/>
      <c r="O475" s="106"/>
      <c r="P475" s="101"/>
      <c r="Q475" s="106">
        <v>3</v>
      </c>
      <c r="R475" s="101"/>
      <c r="S475" s="106"/>
      <c r="T475" s="101"/>
      <c r="U475" s="103"/>
      <c r="V475" s="106"/>
      <c r="W475" s="101"/>
      <c r="X475" s="106"/>
      <c r="Y475" s="101"/>
      <c r="Z475" s="103"/>
      <c r="AA475" s="106"/>
      <c r="AB475" s="101"/>
      <c r="AC475" s="101"/>
      <c r="AD475" s="104"/>
      <c r="AE475" s="139"/>
      <c r="AF475" s="140"/>
      <c r="AG475" s="141"/>
      <c r="AH475" s="140"/>
      <c r="AI475" s="141"/>
      <c r="AJ475" s="141"/>
      <c r="AK475" s="139"/>
    </row>
    <row r="476" spans="1:30" ht="101.25" thickBot="1">
      <c r="A476" s="107">
        <v>98</v>
      </c>
      <c r="B476" s="117" t="s">
        <v>287</v>
      </c>
      <c r="C476" s="105"/>
      <c r="D476" s="109"/>
      <c r="E476" s="109"/>
      <c r="F476" s="109"/>
      <c r="G476" s="109">
        <v>3</v>
      </c>
      <c r="H476" s="109"/>
      <c r="I476" s="109">
        <v>36</v>
      </c>
      <c r="J476" s="109">
        <v>15.1</v>
      </c>
      <c r="K476" s="109"/>
      <c r="L476" s="109"/>
      <c r="M476" s="109"/>
      <c r="N476" s="110"/>
      <c r="O476" s="107"/>
      <c r="P476" s="110">
        <v>1</v>
      </c>
      <c r="Q476" s="107"/>
      <c r="R476" s="110"/>
      <c r="S476" s="107"/>
      <c r="T476" s="110"/>
      <c r="U476" s="107"/>
      <c r="V476" s="110">
        <v>16</v>
      </c>
      <c r="W476" s="107"/>
      <c r="X476" s="105">
        <v>4</v>
      </c>
      <c r="Y476" s="110"/>
      <c r="Z476" s="107"/>
      <c r="AA476" s="107"/>
      <c r="AB476" s="110"/>
      <c r="AC476" s="107"/>
      <c r="AD476" s="109"/>
    </row>
    <row r="477" spans="1:30" ht="101.25" thickBot="1">
      <c r="A477" s="107">
        <v>31</v>
      </c>
      <c r="B477" s="108" t="s">
        <v>45</v>
      </c>
      <c r="C477" s="109">
        <v>7</v>
      </c>
      <c r="D477" s="109"/>
      <c r="E477" s="109">
        <v>4</v>
      </c>
      <c r="F477" s="109"/>
      <c r="G477" s="109"/>
      <c r="H477" s="109"/>
      <c r="I477" s="109"/>
      <c r="J477" s="109">
        <v>5</v>
      </c>
      <c r="K477" s="109"/>
      <c r="L477" s="109"/>
      <c r="M477" s="109"/>
      <c r="N477" s="110"/>
      <c r="O477" s="107"/>
      <c r="P477" s="110"/>
      <c r="Q477" s="107">
        <v>4</v>
      </c>
      <c r="R477" s="110">
        <v>4</v>
      </c>
      <c r="S477" s="107">
        <v>12</v>
      </c>
      <c r="T477" s="107"/>
      <c r="U477" s="107">
        <v>49</v>
      </c>
      <c r="V477" s="110"/>
      <c r="W477" s="107"/>
      <c r="X477" s="107"/>
      <c r="Y477" s="110"/>
      <c r="Z477" s="107"/>
      <c r="AA477" s="110"/>
      <c r="AB477" s="107"/>
      <c r="AC477" s="107"/>
      <c r="AD477" s="109"/>
    </row>
    <row r="478" spans="1:30" ht="101.25" thickBot="1">
      <c r="A478" s="107">
        <v>99</v>
      </c>
      <c r="B478" s="117" t="s">
        <v>259</v>
      </c>
      <c r="C478" s="105"/>
      <c r="D478" s="109"/>
      <c r="E478" s="109">
        <v>0.4</v>
      </c>
      <c r="F478" s="109"/>
      <c r="G478" s="109"/>
      <c r="H478" s="109"/>
      <c r="I478" s="109"/>
      <c r="J478" s="109">
        <v>8</v>
      </c>
      <c r="K478" s="109"/>
      <c r="L478" s="109"/>
      <c r="M478" s="109"/>
      <c r="N478" s="110"/>
      <c r="O478" s="107"/>
      <c r="P478" s="110">
        <v>1</v>
      </c>
      <c r="Q478" s="107"/>
      <c r="R478" s="110"/>
      <c r="S478" s="107"/>
      <c r="T478" s="110"/>
      <c r="U478" s="107"/>
      <c r="V478" s="110"/>
      <c r="W478" s="107"/>
      <c r="X478" s="107">
        <v>8</v>
      </c>
      <c r="Y478" s="110"/>
      <c r="Z478" s="107"/>
      <c r="AA478" s="110"/>
      <c r="AB478" s="107"/>
      <c r="AC478" s="107"/>
      <c r="AD478" s="134"/>
    </row>
    <row r="479" spans="1:30" ht="51" thickBot="1">
      <c r="A479" s="105">
        <v>32</v>
      </c>
      <c r="B479" s="108" t="s">
        <v>41</v>
      </c>
      <c r="C479" s="105"/>
      <c r="D479" s="109"/>
      <c r="E479" s="109"/>
      <c r="F479" s="109"/>
      <c r="G479" s="109"/>
      <c r="H479" s="109"/>
      <c r="I479" s="109">
        <v>102</v>
      </c>
      <c r="J479" s="109"/>
      <c r="K479" s="109"/>
      <c r="L479" s="109"/>
      <c r="M479" s="109"/>
      <c r="N479" s="110"/>
      <c r="O479" s="107"/>
      <c r="P479" s="110">
        <v>3</v>
      </c>
      <c r="Q479" s="107"/>
      <c r="R479" s="110"/>
      <c r="S479" s="107">
        <v>18</v>
      </c>
      <c r="T479" s="111"/>
      <c r="U479" s="107"/>
      <c r="V479" s="110"/>
      <c r="W479" s="107"/>
      <c r="X479" s="107"/>
      <c r="Y479" s="110"/>
      <c r="Z479" s="107"/>
      <c r="AA479" s="110"/>
      <c r="AB479" s="107"/>
      <c r="AC479" s="107"/>
      <c r="AD479" s="109"/>
    </row>
    <row r="480" spans="1:30" ht="51" thickBot="1">
      <c r="A480" s="107">
        <v>74</v>
      </c>
      <c r="B480" s="108" t="s">
        <v>234</v>
      </c>
      <c r="C480" s="105"/>
      <c r="D480" s="109"/>
      <c r="E480" s="109"/>
      <c r="F480" s="109"/>
      <c r="G480" s="109"/>
      <c r="H480" s="109"/>
      <c r="I480" s="109"/>
      <c r="J480" s="109"/>
      <c r="K480" s="109"/>
      <c r="L480" s="109">
        <v>19</v>
      </c>
      <c r="M480" s="109"/>
      <c r="N480" s="110"/>
      <c r="O480" s="107">
        <v>13</v>
      </c>
      <c r="P480" s="110"/>
      <c r="Q480" s="107"/>
      <c r="R480" s="110"/>
      <c r="S480" s="107"/>
      <c r="T480" s="107"/>
      <c r="U480" s="107"/>
      <c r="V480" s="110"/>
      <c r="W480" s="107"/>
      <c r="X480" s="107"/>
      <c r="Y480" s="110"/>
      <c r="Z480" s="107"/>
      <c r="AA480" s="110"/>
      <c r="AB480" s="107"/>
      <c r="AC480" s="107"/>
      <c r="AD480" s="109"/>
    </row>
    <row r="481" spans="1:30" ht="101.25" thickBot="1">
      <c r="A481" s="107" t="s">
        <v>37</v>
      </c>
      <c r="B481" s="108" t="s">
        <v>75</v>
      </c>
      <c r="C481" s="105"/>
      <c r="D481" s="109">
        <v>40</v>
      </c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09"/>
      <c r="Y481" s="109"/>
      <c r="Z481" s="109"/>
      <c r="AA481" s="109"/>
      <c r="AB481" s="109"/>
      <c r="AC481" s="109"/>
      <c r="AD481" s="109"/>
    </row>
    <row r="482" spans="1:30" ht="51" thickBot="1">
      <c r="A482" s="107"/>
      <c r="B482" s="108" t="s">
        <v>7</v>
      </c>
      <c r="C482" s="105">
        <f aca="true" t="shared" si="100" ref="C482:AD482">SUM(C475:C481)</f>
        <v>7</v>
      </c>
      <c r="D482" s="105">
        <f t="shared" si="100"/>
        <v>40</v>
      </c>
      <c r="E482" s="105">
        <f t="shared" si="100"/>
        <v>4.4</v>
      </c>
      <c r="F482" s="105">
        <f t="shared" si="100"/>
        <v>0</v>
      </c>
      <c r="G482" s="105">
        <f t="shared" si="100"/>
        <v>3</v>
      </c>
      <c r="H482" s="105">
        <f t="shared" si="100"/>
        <v>0</v>
      </c>
      <c r="I482" s="105">
        <f t="shared" si="100"/>
        <v>138</v>
      </c>
      <c r="J482" s="105">
        <f t="shared" si="100"/>
        <v>56.1</v>
      </c>
      <c r="K482" s="105">
        <f t="shared" si="100"/>
        <v>0</v>
      </c>
      <c r="L482" s="105">
        <f t="shared" si="100"/>
        <v>19</v>
      </c>
      <c r="M482" s="105">
        <f t="shared" si="100"/>
        <v>0</v>
      </c>
      <c r="N482" s="105">
        <f t="shared" si="100"/>
        <v>0</v>
      </c>
      <c r="O482" s="105">
        <f t="shared" si="100"/>
        <v>13</v>
      </c>
      <c r="P482" s="105">
        <f t="shared" si="100"/>
        <v>5</v>
      </c>
      <c r="Q482" s="105">
        <f t="shared" si="100"/>
        <v>7</v>
      </c>
      <c r="R482" s="105">
        <f t="shared" si="100"/>
        <v>4</v>
      </c>
      <c r="S482" s="105">
        <f t="shared" si="100"/>
        <v>30</v>
      </c>
      <c r="T482" s="105">
        <f t="shared" si="100"/>
        <v>0</v>
      </c>
      <c r="U482" s="105">
        <f t="shared" si="100"/>
        <v>49</v>
      </c>
      <c r="V482" s="105">
        <f t="shared" si="100"/>
        <v>16</v>
      </c>
      <c r="W482" s="105">
        <f t="shared" si="100"/>
        <v>0</v>
      </c>
      <c r="X482" s="105">
        <f t="shared" si="100"/>
        <v>12</v>
      </c>
      <c r="Y482" s="105">
        <f t="shared" si="100"/>
        <v>0</v>
      </c>
      <c r="Z482" s="105">
        <f t="shared" si="100"/>
        <v>0</v>
      </c>
      <c r="AA482" s="105">
        <f t="shared" si="100"/>
        <v>0</v>
      </c>
      <c r="AB482" s="105">
        <f t="shared" si="100"/>
        <v>0</v>
      </c>
      <c r="AC482" s="105">
        <f t="shared" si="100"/>
        <v>0</v>
      </c>
      <c r="AD482" s="105">
        <f t="shared" si="100"/>
        <v>0</v>
      </c>
    </row>
    <row r="483" spans="1:30" ht="48.75" customHeight="1" thickBot="1">
      <c r="A483" s="227" t="s">
        <v>30</v>
      </c>
      <c r="B483" s="228"/>
      <c r="C483" s="228"/>
      <c r="D483" s="228"/>
      <c r="E483" s="228"/>
      <c r="F483" s="228"/>
      <c r="G483" s="228"/>
      <c r="H483" s="228"/>
      <c r="I483" s="228"/>
      <c r="J483" s="228"/>
      <c r="K483" s="228"/>
      <c r="L483" s="228"/>
      <c r="M483" s="228"/>
      <c r="N483" s="228"/>
      <c r="O483" s="228"/>
      <c r="P483" s="228"/>
      <c r="Q483" s="228"/>
      <c r="R483" s="228"/>
      <c r="S483" s="228"/>
      <c r="T483" s="228"/>
      <c r="U483" s="228"/>
      <c r="V483" s="228"/>
      <c r="W483" s="228"/>
      <c r="X483" s="228"/>
      <c r="Y483" s="228"/>
      <c r="Z483" s="228"/>
      <c r="AA483" s="228"/>
      <c r="AB483" s="228"/>
      <c r="AC483" s="228"/>
      <c r="AD483" s="229"/>
    </row>
    <row r="484" spans="1:30" ht="48.75" customHeight="1" thickBot="1">
      <c r="A484" s="107">
        <v>8.9</v>
      </c>
      <c r="B484" s="117" t="s">
        <v>237</v>
      </c>
      <c r="C484" s="107"/>
      <c r="D484" s="109"/>
      <c r="E484" s="107"/>
      <c r="F484" s="107"/>
      <c r="G484" s="107"/>
      <c r="H484" s="109"/>
      <c r="I484" s="109"/>
      <c r="J484" s="109"/>
      <c r="K484" s="109"/>
      <c r="L484" s="109"/>
      <c r="M484" s="109"/>
      <c r="N484" s="110"/>
      <c r="O484" s="105"/>
      <c r="P484" s="110"/>
      <c r="Q484" s="105"/>
      <c r="R484" s="110"/>
      <c r="S484" s="105">
        <v>185</v>
      </c>
      <c r="T484" s="110"/>
      <c r="U484" s="105"/>
      <c r="V484" s="110"/>
      <c r="W484" s="105"/>
      <c r="X484" s="105"/>
      <c r="Y484" s="110"/>
      <c r="Z484" s="105"/>
      <c r="AA484" s="105"/>
      <c r="AB484" s="110"/>
      <c r="AC484" s="105"/>
      <c r="AD484" s="109"/>
    </row>
    <row r="485" spans="1:30" ht="151.5" thickBot="1">
      <c r="A485" s="107" t="s">
        <v>37</v>
      </c>
      <c r="B485" s="108" t="s">
        <v>306</v>
      </c>
      <c r="C485" s="105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>
        <v>22</v>
      </c>
      <c r="O485" s="109"/>
      <c r="P485" s="109"/>
      <c r="Q485" s="109"/>
      <c r="R485" s="109"/>
      <c r="S485" s="109"/>
      <c r="T485" s="109"/>
      <c r="U485" s="109"/>
      <c r="V485" s="109"/>
      <c r="W485" s="109"/>
      <c r="X485" s="109"/>
      <c r="Y485" s="109"/>
      <c r="Z485" s="109"/>
      <c r="AA485" s="109"/>
      <c r="AB485" s="109"/>
      <c r="AC485" s="109"/>
      <c r="AD485" s="109"/>
    </row>
    <row r="486" spans="1:30" ht="51" thickBot="1">
      <c r="A486" s="107"/>
      <c r="B486" s="108" t="s">
        <v>7</v>
      </c>
      <c r="C486" s="105">
        <f aca="true" t="shared" si="101" ref="C486:AD486">SUM(C484:C485)</f>
        <v>0</v>
      </c>
      <c r="D486" s="105">
        <f t="shared" si="101"/>
        <v>0</v>
      </c>
      <c r="E486" s="105">
        <f t="shared" si="101"/>
        <v>0</v>
      </c>
      <c r="F486" s="105">
        <f t="shared" si="101"/>
        <v>0</v>
      </c>
      <c r="G486" s="105">
        <f t="shared" si="101"/>
        <v>0</v>
      </c>
      <c r="H486" s="105">
        <f t="shared" si="101"/>
        <v>0</v>
      </c>
      <c r="I486" s="105">
        <f t="shared" si="101"/>
        <v>0</v>
      </c>
      <c r="J486" s="105">
        <f t="shared" si="101"/>
        <v>0</v>
      </c>
      <c r="K486" s="105">
        <f t="shared" si="101"/>
        <v>0</v>
      </c>
      <c r="L486" s="105">
        <f t="shared" si="101"/>
        <v>0</v>
      </c>
      <c r="M486" s="105">
        <f t="shared" si="101"/>
        <v>0</v>
      </c>
      <c r="N486" s="105">
        <f t="shared" si="101"/>
        <v>22</v>
      </c>
      <c r="O486" s="105">
        <f t="shared" si="101"/>
        <v>0</v>
      </c>
      <c r="P486" s="105">
        <f t="shared" si="101"/>
        <v>0</v>
      </c>
      <c r="Q486" s="105">
        <f t="shared" si="101"/>
        <v>0</v>
      </c>
      <c r="R486" s="105">
        <f t="shared" si="101"/>
        <v>0</v>
      </c>
      <c r="S486" s="105">
        <f t="shared" si="101"/>
        <v>185</v>
      </c>
      <c r="T486" s="105">
        <f t="shared" si="101"/>
        <v>0</v>
      </c>
      <c r="U486" s="105">
        <f t="shared" si="101"/>
        <v>0</v>
      </c>
      <c r="V486" s="105">
        <f t="shared" si="101"/>
        <v>0</v>
      </c>
      <c r="W486" s="105">
        <f t="shared" si="101"/>
        <v>0</v>
      </c>
      <c r="X486" s="105">
        <f t="shared" si="101"/>
        <v>0</v>
      </c>
      <c r="Y486" s="105">
        <f t="shared" si="101"/>
        <v>0</v>
      </c>
      <c r="Z486" s="105">
        <f t="shared" si="101"/>
        <v>0</v>
      </c>
      <c r="AA486" s="105">
        <f t="shared" si="101"/>
        <v>0</v>
      </c>
      <c r="AB486" s="105">
        <f t="shared" si="101"/>
        <v>0</v>
      </c>
      <c r="AC486" s="105">
        <f t="shared" si="101"/>
        <v>0</v>
      </c>
      <c r="AD486" s="105">
        <f t="shared" si="101"/>
        <v>0</v>
      </c>
    </row>
    <row r="487" spans="1:30" ht="51" thickBot="1">
      <c r="A487" s="227" t="s">
        <v>35</v>
      </c>
      <c r="B487" s="228"/>
      <c r="C487" s="228"/>
      <c r="D487" s="228"/>
      <c r="E487" s="228"/>
      <c r="F487" s="228"/>
      <c r="G487" s="228"/>
      <c r="H487" s="228"/>
      <c r="I487" s="228"/>
      <c r="J487" s="228"/>
      <c r="K487" s="228"/>
      <c r="L487" s="228"/>
      <c r="M487" s="228"/>
      <c r="N487" s="228"/>
      <c r="O487" s="228"/>
      <c r="P487" s="228"/>
      <c r="Q487" s="228"/>
      <c r="R487" s="228"/>
      <c r="S487" s="228"/>
      <c r="T487" s="228"/>
      <c r="U487" s="228"/>
      <c r="V487" s="228"/>
      <c r="W487" s="228"/>
      <c r="X487" s="228"/>
      <c r="Y487" s="228"/>
      <c r="Z487" s="228"/>
      <c r="AA487" s="228"/>
      <c r="AB487" s="228"/>
      <c r="AC487" s="228"/>
      <c r="AD487" s="229"/>
    </row>
    <row r="488" spans="1:30" ht="101.25" thickBot="1">
      <c r="A488" s="105">
        <v>100</v>
      </c>
      <c r="B488" s="102" t="s">
        <v>215</v>
      </c>
      <c r="C488" s="103"/>
      <c r="D488" s="104"/>
      <c r="E488" s="104">
        <v>30</v>
      </c>
      <c r="F488" s="104"/>
      <c r="G488" s="104"/>
      <c r="H488" s="104"/>
      <c r="I488" s="126"/>
      <c r="J488" s="126"/>
      <c r="K488" s="126"/>
      <c r="L488" s="126"/>
      <c r="M488" s="126"/>
      <c r="N488" s="126"/>
      <c r="O488" s="126">
        <v>12</v>
      </c>
      <c r="P488" s="126">
        <v>3</v>
      </c>
      <c r="Q488" s="126"/>
      <c r="R488" s="126">
        <v>7</v>
      </c>
      <c r="S488" s="126"/>
      <c r="T488" s="126">
        <v>90</v>
      </c>
      <c r="U488" s="126"/>
      <c r="V488" s="126"/>
      <c r="W488" s="126"/>
      <c r="X488" s="126"/>
      <c r="Y488" s="126"/>
      <c r="Z488" s="126"/>
      <c r="AA488" s="126"/>
      <c r="AB488" s="126"/>
      <c r="AC488" s="126"/>
      <c r="AD488" s="126"/>
    </row>
    <row r="489" spans="1:30" ht="51" thickBot="1">
      <c r="A489" s="105">
        <v>25</v>
      </c>
      <c r="B489" s="118" t="s">
        <v>8</v>
      </c>
      <c r="C489" s="105"/>
      <c r="D489" s="115"/>
      <c r="E489" s="115"/>
      <c r="F489" s="115"/>
      <c r="G489" s="115"/>
      <c r="H489" s="109"/>
      <c r="I489" s="109"/>
      <c r="J489" s="109"/>
      <c r="K489" s="109"/>
      <c r="L489" s="109"/>
      <c r="M489" s="109"/>
      <c r="N489" s="110"/>
      <c r="O489" s="105">
        <v>9</v>
      </c>
      <c r="P489" s="110"/>
      <c r="Q489" s="105"/>
      <c r="R489" s="110"/>
      <c r="S489" s="105"/>
      <c r="T489" s="105"/>
      <c r="U489" s="105"/>
      <c r="V489" s="110"/>
      <c r="W489" s="105"/>
      <c r="X489" s="105"/>
      <c r="Y489" s="110"/>
      <c r="Z489" s="105">
        <v>0.5</v>
      </c>
      <c r="AA489" s="105"/>
      <c r="AB489" s="110"/>
      <c r="AC489" s="105"/>
      <c r="AD489" s="109"/>
    </row>
    <row r="490" spans="1:30" ht="101.25" thickBot="1">
      <c r="A490" s="107">
        <v>14</v>
      </c>
      <c r="B490" s="108" t="s">
        <v>203</v>
      </c>
      <c r="C490" s="105"/>
      <c r="D490" s="109"/>
      <c r="E490" s="109"/>
      <c r="F490" s="109"/>
      <c r="G490" s="109"/>
      <c r="H490" s="109"/>
      <c r="I490" s="109"/>
      <c r="J490" s="109"/>
      <c r="K490" s="109"/>
      <c r="L490" s="109">
        <v>130</v>
      </c>
      <c r="M490" s="109"/>
      <c r="N490" s="109"/>
      <c r="O490" s="109"/>
      <c r="P490" s="109"/>
      <c r="Q490" s="109"/>
      <c r="R490" s="109"/>
      <c r="S490" s="109"/>
      <c r="T490" s="109"/>
      <c r="U490" s="109"/>
      <c r="V490" s="109"/>
      <c r="W490" s="109"/>
      <c r="X490" s="109"/>
      <c r="Y490" s="109"/>
      <c r="Z490" s="109"/>
      <c r="AA490" s="109"/>
      <c r="AB490" s="109"/>
      <c r="AC490" s="109"/>
      <c r="AD490" s="115"/>
    </row>
    <row r="491" spans="1:30" ht="51" thickBot="1">
      <c r="A491" s="107"/>
      <c r="B491" s="108" t="s">
        <v>7</v>
      </c>
      <c r="C491" s="105">
        <f aca="true" t="shared" si="102" ref="C491:AD491">SUM(C488:C490)</f>
        <v>0</v>
      </c>
      <c r="D491" s="105">
        <f t="shared" si="102"/>
        <v>0</v>
      </c>
      <c r="E491" s="105">
        <f t="shared" si="102"/>
        <v>30</v>
      </c>
      <c r="F491" s="105">
        <f t="shared" si="102"/>
        <v>0</v>
      </c>
      <c r="G491" s="105">
        <f t="shared" si="102"/>
        <v>0</v>
      </c>
      <c r="H491" s="105">
        <f t="shared" si="102"/>
        <v>0</v>
      </c>
      <c r="I491" s="105">
        <f t="shared" si="102"/>
        <v>0</v>
      </c>
      <c r="J491" s="105">
        <f t="shared" si="102"/>
        <v>0</v>
      </c>
      <c r="K491" s="105">
        <f t="shared" si="102"/>
        <v>0</v>
      </c>
      <c r="L491" s="105">
        <f t="shared" si="102"/>
        <v>130</v>
      </c>
      <c r="M491" s="105">
        <f t="shared" si="102"/>
        <v>0</v>
      </c>
      <c r="N491" s="105">
        <f t="shared" si="102"/>
        <v>0</v>
      </c>
      <c r="O491" s="105">
        <f t="shared" si="102"/>
        <v>21</v>
      </c>
      <c r="P491" s="105">
        <f t="shared" si="102"/>
        <v>3</v>
      </c>
      <c r="Q491" s="105">
        <f t="shared" si="102"/>
        <v>0</v>
      </c>
      <c r="R491" s="105">
        <f t="shared" si="102"/>
        <v>7</v>
      </c>
      <c r="S491" s="105">
        <f t="shared" si="102"/>
        <v>0</v>
      </c>
      <c r="T491" s="105">
        <f t="shared" si="102"/>
        <v>90</v>
      </c>
      <c r="U491" s="105">
        <f t="shared" si="102"/>
        <v>0</v>
      </c>
      <c r="V491" s="105">
        <f t="shared" si="102"/>
        <v>0</v>
      </c>
      <c r="W491" s="105">
        <f t="shared" si="102"/>
        <v>0</v>
      </c>
      <c r="X491" s="105">
        <f t="shared" si="102"/>
        <v>0</v>
      </c>
      <c r="Y491" s="105">
        <f t="shared" si="102"/>
        <v>0</v>
      </c>
      <c r="Z491" s="105">
        <f t="shared" si="102"/>
        <v>0.5</v>
      </c>
      <c r="AA491" s="105">
        <f t="shared" si="102"/>
        <v>0</v>
      </c>
      <c r="AB491" s="105">
        <f t="shared" si="102"/>
        <v>0</v>
      </c>
      <c r="AC491" s="105">
        <f t="shared" si="102"/>
        <v>0</v>
      </c>
      <c r="AD491" s="105">
        <f t="shared" si="102"/>
        <v>0</v>
      </c>
    </row>
    <row r="492" spans="1:30" ht="101.25" thickBot="1">
      <c r="A492" s="91"/>
      <c r="B492" s="108" t="s">
        <v>76</v>
      </c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  <c r="AA492" s="105"/>
      <c r="AB492" s="105"/>
      <c r="AC492" s="105">
        <v>4</v>
      </c>
      <c r="AD492" s="105"/>
    </row>
    <row r="493" spans="1:30" ht="51" thickBot="1">
      <c r="A493" s="107"/>
      <c r="B493" s="121" t="s">
        <v>11</v>
      </c>
      <c r="C493" s="105">
        <f aca="true" t="shared" si="103" ref="C493:AB493">C470+C473+C482+C486+C491</f>
        <v>42</v>
      </c>
      <c r="D493" s="105">
        <f t="shared" si="103"/>
        <v>40</v>
      </c>
      <c r="E493" s="105">
        <f t="shared" si="103"/>
        <v>34.4</v>
      </c>
      <c r="F493" s="105">
        <f t="shared" si="103"/>
        <v>0</v>
      </c>
      <c r="G493" s="105">
        <f t="shared" si="103"/>
        <v>3</v>
      </c>
      <c r="H493" s="105">
        <f t="shared" si="103"/>
        <v>35</v>
      </c>
      <c r="I493" s="105">
        <f t="shared" si="103"/>
        <v>138</v>
      </c>
      <c r="J493" s="105">
        <f t="shared" si="103"/>
        <v>56.1</v>
      </c>
      <c r="K493" s="105">
        <f t="shared" si="103"/>
        <v>100</v>
      </c>
      <c r="L493" s="105">
        <f t="shared" si="103"/>
        <v>149</v>
      </c>
      <c r="M493" s="105">
        <f t="shared" si="103"/>
        <v>0</v>
      </c>
      <c r="N493" s="105">
        <f t="shared" si="103"/>
        <v>22</v>
      </c>
      <c r="O493" s="105">
        <f t="shared" si="103"/>
        <v>43</v>
      </c>
      <c r="P493" s="105">
        <f t="shared" si="103"/>
        <v>18</v>
      </c>
      <c r="Q493" s="105">
        <f t="shared" si="103"/>
        <v>7</v>
      </c>
      <c r="R493" s="105">
        <f t="shared" si="103"/>
        <v>11</v>
      </c>
      <c r="S493" s="105">
        <f t="shared" si="103"/>
        <v>300</v>
      </c>
      <c r="T493" s="105">
        <f t="shared" si="103"/>
        <v>90</v>
      </c>
      <c r="U493" s="105">
        <f t="shared" si="103"/>
        <v>49</v>
      </c>
      <c r="V493" s="105">
        <f t="shared" si="103"/>
        <v>16</v>
      </c>
      <c r="W493" s="105">
        <f t="shared" si="103"/>
        <v>0</v>
      </c>
      <c r="X493" s="105">
        <f t="shared" si="103"/>
        <v>12</v>
      </c>
      <c r="Y493" s="105">
        <f t="shared" si="103"/>
        <v>9</v>
      </c>
      <c r="Z493" s="105">
        <f t="shared" si="103"/>
        <v>0.5</v>
      </c>
      <c r="AA493" s="105">
        <f t="shared" si="103"/>
        <v>2</v>
      </c>
      <c r="AB493" s="105">
        <f t="shared" si="103"/>
        <v>0</v>
      </c>
      <c r="AC493" s="105">
        <v>4</v>
      </c>
      <c r="AD493" s="105">
        <f>AD470+AD473+AD482+AD486+AD491</f>
        <v>0</v>
      </c>
    </row>
    <row r="494" spans="1:30" ht="51" thickBot="1">
      <c r="A494" s="231" t="s">
        <v>81</v>
      </c>
      <c r="B494" s="232"/>
      <c r="C494" s="232"/>
      <c r="D494" s="232"/>
      <c r="E494" s="232"/>
      <c r="F494" s="232"/>
      <c r="G494" s="232"/>
      <c r="H494" s="232"/>
      <c r="I494" s="232"/>
      <c r="J494" s="232"/>
      <c r="K494" s="232"/>
      <c r="L494" s="232"/>
      <c r="M494" s="232"/>
      <c r="N494" s="232"/>
      <c r="O494" s="232"/>
      <c r="P494" s="232"/>
      <c r="Q494" s="232"/>
      <c r="R494" s="232"/>
      <c r="S494" s="232"/>
      <c r="T494" s="232"/>
      <c r="U494" s="232"/>
      <c r="V494" s="232"/>
      <c r="W494" s="232"/>
      <c r="X494" s="232"/>
      <c r="Y494" s="232"/>
      <c r="Z494" s="232"/>
      <c r="AA494" s="232"/>
      <c r="AB494" s="232"/>
      <c r="AC494" s="232"/>
      <c r="AD494" s="233"/>
    </row>
    <row r="495" spans="1:30" ht="51" thickBot="1">
      <c r="A495" s="231" t="s">
        <v>143</v>
      </c>
      <c r="B495" s="232"/>
      <c r="C495" s="232"/>
      <c r="D495" s="232"/>
      <c r="E495" s="232"/>
      <c r="F495" s="232"/>
      <c r="G495" s="232"/>
      <c r="H495" s="232"/>
      <c r="I495" s="232"/>
      <c r="J495" s="232"/>
      <c r="K495" s="232"/>
      <c r="L495" s="232"/>
      <c r="M495" s="232"/>
      <c r="N495" s="232"/>
      <c r="O495" s="232"/>
      <c r="P495" s="232"/>
      <c r="Q495" s="232"/>
      <c r="R495" s="232"/>
      <c r="S495" s="232"/>
      <c r="T495" s="232"/>
      <c r="U495" s="232"/>
      <c r="V495" s="232"/>
      <c r="W495" s="232"/>
      <c r="X495" s="232"/>
      <c r="Y495" s="232"/>
      <c r="Z495" s="232"/>
      <c r="AA495" s="232"/>
      <c r="AB495" s="232"/>
      <c r="AC495" s="232"/>
      <c r="AD495" s="233"/>
    </row>
    <row r="496" spans="1:31" ht="51" customHeight="1" thickBot="1">
      <c r="A496" s="236" t="s">
        <v>130</v>
      </c>
      <c r="B496" s="234" t="s">
        <v>24</v>
      </c>
      <c r="C496" s="221" t="s">
        <v>63</v>
      </c>
      <c r="D496" s="221" t="s">
        <v>64</v>
      </c>
      <c r="E496" s="221" t="s">
        <v>65</v>
      </c>
      <c r="F496" s="221" t="s">
        <v>66</v>
      </c>
      <c r="G496" s="221" t="s">
        <v>60</v>
      </c>
      <c r="H496" s="221" t="s">
        <v>67</v>
      </c>
      <c r="I496" s="221" t="s">
        <v>114</v>
      </c>
      <c r="J496" s="221" t="s">
        <v>108</v>
      </c>
      <c r="K496" s="89"/>
      <c r="L496" s="221" t="s">
        <v>120</v>
      </c>
      <c r="M496" s="221" t="s">
        <v>69</v>
      </c>
      <c r="N496" s="221" t="s">
        <v>48</v>
      </c>
      <c r="O496" s="221" t="s">
        <v>49</v>
      </c>
      <c r="P496" s="221" t="s">
        <v>70</v>
      </c>
      <c r="Q496" s="221" t="s">
        <v>50</v>
      </c>
      <c r="R496" s="221" t="s">
        <v>71</v>
      </c>
      <c r="S496" s="221" t="s">
        <v>208</v>
      </c>
      <c r="T496" s="221" t="s">
        <v>74</v>
      </c>
      <c r="U496" s="221" t="s">
        <v>111</v>
      </c>
      <c r="V496" s="221" t="s">
        <v>116</v>
      </c>
      <c r="W496" s="221" t="s">
        <v>117</v>
      </c>
      <c r="X496" s="221" t="s">
        <v>51</v>
      </c>
      <c r="Y496" s="221" t="s">
        <v>52</v>
      </c>
      <c r="Z496" s="221" t="s">
        <v>54</v>
      </c>
      <c r="AA496" s="89"/>
      <c r="AB496" s="221" t="s">
        <v>72</v>
      </c>
      <c r="AC496" s="221" t="s">
        <v>53</v>
      </c>
      <c r="AD496" s="221" t="s">
        <v>73</v>
      </c>
      <c r="AE496" s="139"/>
    </row>
    <row r="497" spans="1:30" ht="300.75" customHeight="1" thickBot="1">
      <c r="A497" s="237"/>
      <c r="B497" s="235"/>
      <c r="C497" s="222"/>
      <c r="D497" s="222"/>
      <c r="E497" s="222"/>
      <c r="F497" s="222"/>
      <c r="G497" s="222"/>
      <c r="H497" s="222"/>
      <c r="I497" s="222"/>
      <c r="J497" s="222"/>
      <c r="K497" s="90" t="s">
        <v>68</v>
      </c>
      <c r="L497" s="222"/>
      <c r="M497" s="222"/>
      <c r="N497" s="222"/>
      <c r="O497" s="222"/>
      <c r="P497" s="222"/>
      <c r="Q497" s="222"/>
      <c r="R497" s="222"/>
      <c r="S497" s="222"/>
      <c r="T497" s="222"/>
      <c r="U497" s="222"/>
      <c r="V497" s="222"/>
      <c r="W497" s="222"/>
      <c r="X497" s="222"/>
      <c r="Y497" s="222"/>
      <c r="Z497" s="222"/>
      <c r="AA497" s="90" t="s">
        <v>184</v>
      </c>
      <c r="AB497" s="222"/>
      <c r="AC497" s="222"/>
      <c r="AD497" s="222"/>
    </row>
    <row r="498" spans="1:30" ht="51" thickBot="1">
      <c r="A498" s="91">
        <v>1</v>
      </c>
      <c r="B498" s="96">
        <v>2</v>
      </c>
      <c r="C498" s="97" t="s">
        <v>61</v>
      </c>
      <c r="D498" s="98">
        <v>4</v>
      </c>
      <c r="E498" s="97">
        <v>5</v>
      </c>
      <c r="F498" s="97">
        <v>6</v>
      </c>
      <c r="G498" s="97">
        <v>7</v>
      </c>
      <c r="H498" s="97">
        <v>8</v>
      </c>
      <c r="I498" s="97" t="s">
        <v>62</v>
      </c>
      <c r="J498" s="98">
        <v>10</v>
      </c>
      <c r="K498" s="97">
        <v>11</v>
      </c>
      <c r="L498" s="97">
        <v>12</v>
      </c>
      <c r="M498" s="97">
        <v>13</v>
      </c>
      <c r="N498" s="97">
        <v>14</v>
      </c>
      <c r="O498" s="97">
        <v>15</v>
      </c>
      <c r="P498" s="99">
        <v>16</v>
      </c>
      <c r="Q498" s="97">
        <v>17</v>
      </c>
      <c r="R498" s="99">
        <v>18</v>
      </c>
      <c r="S498" s="97">
        <v>19</v>
      </c>
      <c r="T498" s="99">
        <v>20</v>
      </c>
      <c r="U498" s="97">
        <v>21</v>
      </c>
      <c r="V498" s="97">
        <v>22</v>
      </c>
      <c r="W498" s="99">
        <v>23</v>
      </c>
      <c r="X498" s="97">
        <v>24</v>
      </c>
      <c r="Y498" s="97">
        <v>25</v>
      </c>
      <c r="Z498" s="97">
        <v>26</v>
      </c>
      <c r="AA498" s="99">
        <v>27</v>
      </c>
      <c r="AB498" s="97">
        <v>28</v>
      </c>
      <c r="AC498" s="97">
        <v>29</v>
      </c>
      <c r="AD498" s="100">
        <v>30</v>
      </c>
    </row>
    <row r="499" spans="1:30" ht="51" thickBot="1">
      <c r="A499" s="231" t="s">
        <v>6</v>
      </c>
      <c r="B499" s="232"/>
      <c r="C499" s="232"/>
      <c r="D499" s="232"/>
      <c r="E499" s="232"/>
      <c r="F499" s="232"/>
      <c r="G499" s="232"/>
      <c r="H499" s="232"/>
      <c r="I499" s="232"/>
      <c r="J499" s="232"/>
      <c r="K499" s="232"/>
      <c r="L499" s="232"/>
      <c r="M499" s="232"/>
      <c r="N499" s="232"/>
      <c r="O499" s="232"/>
      <c r="P499" s="232"/>
      <c r="Q499" s="232"/>
      <c r="R499" s="232"/>
      <c r="S499" s="232"/>
      <c r="T499" s="232"/>
      <c r="U499" s="232"/>
      <c r="V499" s="232"/>
      <c r="W499" s="232"/>
      <c r="X499" s="232"/>
      <c r="Y499" s="232"/>
      <c r="Z499" s="232"/>
      <c r="AA499" s="232"/>
      <c r="AB499" s="232"/>
      <c r="AC499" s="232"/>
      <c r="AD499" s="233"/>
    </row>
    <row r="500" spans="1:30" ht="51" thickBot="1">
      <c r="A500" s="105">
        <v>37</v>
      </c>
      <c r="B500" s="112" t="s">
        <v>239</v>
      </c>
      <c r="C500" s="105"/>
      <c r="D500" s="115"/>
      <c r="E500" s="115"/>
      <c r="F500" s="115"/>
      <c r="G500" s="115">
        <v>14</v>
      </c>
      <c r="H500" s="109"/>
      <c r="I500" s="109"/>
      <c r="J500" s="109"/>
      <c r="K500" s="109"/>
      <c r="L500" s="109"/>
      <c r="M500" s="109"/>
      <c r="N500" s="110"/>
      <c r="O500" s="105">
        <v>2</v>
      </c>
      <c r="P500" s="110">
        <v>1.5</v>
      </c>
      <c r="Q500" s="105"/>
      <c r="R500" s="110"/>
      <c r="S500" s="105">
        <v>135</v>
      </c>
      <c r="T500" s="110"/>
      <c r="U500" s="105"/>
      <c r="V500" s="105"/>
      <c r="W500" s="110"/>
      <c r="X500" s="105"/>
      <c r="Y500" s="105"/>
      <c r="Z500" s="105"/>
      <c r="AA500" s="110"/>
      <c r="AB500" s="105"/>
      <c r="AC500" s="110"/>
      <c r="AD500" s="105"/>
    </row>
    <row r="501" spans="1:30" ht="108.75" customHeight="1" thickBot="1">
      <c r="A501" s="107">
        <v>52</v>
      </c>
      <c r="B501" s="108" t="s">
        <v>233</v>
      </c>
      <c r="C501" s="105"/>
      <c r="D501" s="115"/>
      <c r="E501" s="115"/>
      <c r="F501" s="115"/>
      <c r="G501" s="115"/>
      <c r="H501" s="109"/>
      <c r="I501" s="109"/>
      <c r="J501" s="109"/>
      <c r="K501" s="109"/>
      <c r="L501" s="109"/>
      <c r="M501" s="109"/>
      <c r="N501" s="110"/>
      <c r="O501" s="105">
        <v>2</v>
      </c>
      <c r="P501" s="110"/>
      <c r="Q501" s="105"/>
      <c r="R501" s="110"/>
      <c r="S501" s="105">
        <v>29</v>
      </c>
      <c r="T501" s="110"/>
      <c r="U501" s="105"/>
      <c r="V501" s="107"/>
      <c r="W501" s="110"/>
      <c r="X501" s="105"/>
      <c r="Y501" s="105"/>
      <c r="Z501" s="110"/>
      <c r="AA501" s="107"/>
      <c r="AB501" s="107">
        <v>1</v>
      </c>
      <c r="AC501" s="110"/>
      <c r="AD501" s="105"/>
    </row>
    <row r="502" spans="1:30" ht="101.25" thickBot="1">
      <c r="A502" s="107">
        <v>3</v>
      </c>
      <c r="B502" s="108" t="s">
        <v>42</v>
      </c>
      <c r="C502" s="109">
        <v>35</v>
      </c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7"/>
      <c r="O502" s="110"/>
      <c r="P502" s="105">
        <v>5</v>
      </c>
      <c r="Q502" s="110"/>
      <c r="R502" s="107"/>
      <c r="S502" s="110"/>
      <c r="T502" s="111"/>
      <c r="U502" s="105"/>
      <c r="V502" s="110"/>
      <c r="W502" s="107"/>
      <c r="X502" s="110"/>
      <c r="Y502" s="107">
        <v>7.5</v>
      </c>
      <c r="Z502" s="110"/>
      <c r="AA502" s="107"/>
      <c r="AB502" s="109"/>
      <c r="AC502" s="107"/>
      <c r="AD502" s="109"/>
    </row>
    <row r="503" spans="1:30" ht="51" thickBot="1">
      <c r="A503" s="107"/>
      <c r="B503" s="108" t="s">
        <v>7</v>
      </c>
      <c r="C503" s="107">
        <f aca="true" t="shared" si="104" ref="C503:AD503">SUM(C500:C502)</f>
        <v>35</v>
      </c>
      <c r="D503" s="107">
        <f t="shared" si="104"/>
        <v>0</v>
      </c>
      <c r="E503" s="107">
        <f t="shared" si="104"/>
        <v>0</v>
      </c>
      <c r="F503" s="107">
        <f t="shared" si="104"/>
        <v>0</v>
      </c>
      <c r="G503" s="107">
        <f t="shared" si="104"/>
        <v>14</v>
      </c>
      <c r="H503" s="107">
        <f t="shared" si="104"/>
        <v>0</v>
      </c>
      <c r="I503" s="107">
        <f t="shared" si="104"/>
        <v>0</v>
      </c>
      <c r="J503" s="107">
        <f t="shared" si="104"/>
        <v>0</v>
      </c>
      <c r="K503" s="107">
        <f t="shared" si="104"/>
        <v>0</v>
      </c>
      <c r="L503" s="107">
        <f t="shared" si="104"/>
        <v>0</v>
      </c>
      <c r="M503" s="107">
        <f t="shared" si="104"/>
        <v>0</v>
      </c>
      <c r="N503" s="107">
        <f t="shared" si="104"/>
        <v>0</v>
      </c>
      <c r="O503" s="107">
        <f t="shared" si="104"/>
        <v>4</v>
      </c>
      <c r="P503" s="107">
        <f t="shared" si="104"/>
        <v>6.5</v>
      </c>
      <c r="Q503" s="107">
        <f t="shared" si="104"/>
        <v>0</v>
      </c>
      <c r="R503" s="107">
        <f t="shared" si="104"/>
        <v>0</v>
      </c>
      <c r="S503" s="107">
        <f t="shared" si="104"/>
        <v>164</v>
      </c>
      <c r="T503" s="107">
        <f t="shared" si="104"/>
        <v>0</v>
      </c>
      <c r="U503" s="107">
        <f t="shared" si="104"/>
        <v>0</v>
      </c>
      <c r="V503" s="107">
        <f t="shared" si="104"/>
        <v>0</v>
      </c>
      <c r="W503" s="107">
        <f t="shared" si="104"/>
        <v>0</v>
      </c>
      <c r="X503" s="107">
        <f t="shared" si="104"/>
        <v>0</v>
      </c>
      <c r="Y503" s="107">
        <f t="shared" si="104"/>
        <v>7.5</v>
      </c>
      <c r="Z503" s="107">
        <f t="shared" si="104"/>
        <v>0</v>
      </c>
      <c r="AA503" s="107">
        <f t="shared" si="104"/>
        <v>0</v>
      </c>
      <c r="AB503" s="107">
        <f t="shared" si="104"/>
        <v>1</v>
      </c>
      <c r="AC503" s="107">
        <f t="shared" si="104"/>
        <v>0</v>
      </c>
      <c r="AD503" s="107">
        <f t="shared" si="104"/>
        <v>0</v>
      </c>
    </row>
    <row r="504" spans="1:30" ht="48.75" customHeight="1" thickBot="1">
      <c r="A504" s="227" t="s">
        <v>59</v>
      </c>
      <c r="B504" s="228"/>
      <c r="C504" s="228"/>
      <c r="D504" s="228"/>
      <c r="E504" s="228"/>
      <c r="F504" s="228"/>
      <c r="G504" s="228"/>
      <c r="H504" s="228"/>
      <c r="I504" s="228"/>
      <c r="J504" s="228"/>
      <c r="K504" s="228"/>
      <c r="L504" s="228"/>
      <c r="M504" s="228"/>
      <c r="N504" s="228"/>
      <c r="O504" s="228"/>
      <c r="P504" s="228"/>
      <c r="Q504" s="228"/>
      <c r="R504" s="228"/>
      <c r="S504" s="228"/>
      <c r="T504" s="228"/>
      <c r="U504" s="228"/>
      <c r="V504" s="228"/>
      <c r="W504" s="228"/>
      <c r="X504" s="228"/>
      <c r="Y504" s="228"/>
      <c r="Z504" s="228"/>
      <c r="AA504" s="228"/>
      <c r="AB504" s="228"/>
      <c r="AC504" s="228"/>
      <c r="AD504" s="229"/>
    </row>
    <row r="505" spans="1:30" ht="51" thickBot="1">
      <c r="A505" s="107" t="s">
        <v>37</v>
      </c>
      <c r="B505" s="112" t="s">
        <v>129</v>
      </c>
      <c r="C505" s="105"/>
      <c r="D505" s="109"/>
      <c r="E505" s="109"/>
      <c r="F505" s="109"/>
      <c r="G505" s="109"/>
      <c r="H505" s="109"/>
      <c r="I505" s="109"/>
      <c r="J505" s="109"/>
      <c r="K505" s="109">
        <v>100</v>
      </c>
      <c r="L505" s="109"/>
      <c r="M505" s="109"/>
      <c r="N505" s="110"/>
      <c r="O505" s="105"/>
      <c r="P505" s="110"/>
      <c r="Q505" s="105"/>
      <c r="R505" s="110"/>
      <c r="S505" s="105"/>
      <c r="T505" s="110"/>
      <c r="U505" s="105"/>
      <c r="V505" s="110"/>
      <c r="W505" s="105"/>
      <c r="X505" s="105"/>
      <c r="Y505" s="110"/>
      <c r="Z505" s="105"/>
      <c r="AA505" s="110"/>
      <c r="AB505" s="105"/>
      <c r="AC505" s="105"/>
      <c r="AD505" s="109"/>
    </row>
    <row r="506" spans="1:30" ht="51" thickBot="1">
      <c r="A506" s="107"/>
      <c r="B506" s="108" t="s">
        <v>31</v>
      </c>
      <c r="C506" s="109">
        <f>SUM(C505)</f>
        <v>0</v>
      </c>
      <c r="D506" s="109">
        <f>SUM(D505)</f>
        <v>0</v>
      </c>
      <c r="E506" s="109">
        <f aca="true" t="shared" si="105" ref="E506:AC506">SUM(E505)</f>
        <v>0</v>
      </c>
      <c r="F506" s="109">
        <f t="shared" si="105"/>
        <v>0</v>
      </c>
      <c r="G506" s="109">
        <f t="shared" si="105"/>
        <v>0</v>
      </c>
      <c r="H506" s="109">
        <f t="shared" si="105"/>
        <v>0</v>
      </c>
      <c r="I506" s="109">
        <f t="shared" si="105"/>
        <v>0</v>
      </c>
      <c r="J506" s="109">
        <f t="shared" si="105"/>
        <v>0</v>
      </c>
      <c r="K506" s="109">
        <f t="shared" si="105"/>
        <v>100</v>
      </c>
      <c r="L506" s="109">
        <f t="shared" si="105"/>
        <v>0</v>
      </c>
      <c r="M506" s="109">
        <f t="shared" si="105"/>
        <v>0</v>
      </c>
      <c r="N506" s="109">
        <f t="shared" si="105"/>
        <v>0</v>
      </c>
      <c r="O506" s="109">
        <f t="shared" si="105"/>
        <v>0</v>
      </c>
      <c r="P506" s="109">
        <f t="shared" si="105"/>
        <v>0</v>
      </c>
      <c r="Q506" s="109">
        <f t="shared" si="105"/>
        <v>0</v>
      </c>
      <c r="R506" s="109">
        <f t="shared" si="105"/>
        <v>0</v>
      </c>
      <c r="S506" s="109">
        <f t="shared" si="105"/>
        <v>0</v>
      </c>
      <c r="T506" s="109">
        <f t="shared" si="105"/>
        <v>0</v>
      </c>
      <c r="U506" s="109">
        <f t="shared" si="105"/>
        <v>0</v>
      </c>
      <c r="V506" s="109">
        <f t="shared" si="105"/>
        <v>0</v>
      </c>
      <c r="W506" s="109">
        <f t="shared" si="105"/>
        <v>0</v>
      </c>
      <c r="X506" s="109">
        <f t="shared" si="105"/>
        <v>0</v>
      </c>
      <c r="Y506" s="109">
        <f t="shared" si="105"/>
        <v>0</v>
      </c>
      <c r="Z506" s="109">
        <f t="shared" si="105"/>
        <v>0</v>
      </c>
      <c r="AA506" s="109">
        <f t="shared" si="105"/>
        <v>0</v>
      </c>
      <c r="AB506" s="109">
        <f t="shared" si="105"/>
        <v>0</v>
      </c>
      <c r="AC506" s="109">
        <f t="shared" si="105"/>
        <v>0</v>
      </c>
      <c r="AD506" s="109">
        <f>SUM(AD505)</f>
        <v>0</v>
      </c>
    </row>
    <row r="507" spans="1:30" ht="51" thickBot="1">
      <c r="A507" s="227" t="s">
        <v>34</v>
      </c>
      <c r="B507" s="228"/>
      <c r="C507" s="228"/>
      <c r="D507" s="228"/>
      <c r="E507" s="228"/>
      <c r="F507" s="228"/>
      <c r="G507" s="228"/>
      <c r="H507" s="228"/>
      <c r="I507" s="228"/>
      <c r="J507" s="228"/>
      <c r="K507" s="228"/>
      <c r="L507" s="228"/>
      <c r="M507" s="228"/>
      <c r="N507" s="228"/>
      <c r="O507" s="228"/>
      <c r="P507" s="228"/>
      <c r="Q507" s="228"/>
      <c r="R507" s="228"/>
      <c r="S507" s="228"/>
      <c r="T507" s="228"/>
      <c r="U507" s="228"/>
      <c r="V507" s="228"/>
      <c r="W507" s="228"/>
      <c r="X507" s="228"/>
      <c r="Y507" s="228"/>
      <c r="Z507" s="228"/>
      <c r="AA507" s="228"/>
      <c r="AB507" s="228"/>
      <c r="AC507" s="228"/>
      <c r="AD507" s="229"/>
    </row>
    <row r="508" spans="1:30" ht="101.25" thickBot="1">
      <c r="A508" s="107">
        <v>18</v>
      </c>
      <c r="B508" s="122" t="s">
        <v>125</v>
      </c>
      <c r="C508" s="105"/>
      <c r="D508" s="109"/>
      <c r="E508" s="109"/>
      <c r="F508" s="109"/>
      <c r="G508" s="109"/>
      <c r="H508" s="109"/>
      <c r="I508" s="109"/>
      <c r="J508" s="109">
        <v>55</v>
      </c>
      <c r="K508" s="109"/>
      <c r="L508" s="109"/>
      <c r="M508" s="109"/>
      <c r="N508" s="110"/>
      <c r="O508" s="107"/>
      <c r="P508" s="110"/>
      <c r="Q508" s="107"/>
      <c r="R508" s="110"/>
      <c r="S508" s="107"/>
      <c r="T508" s="110"/>
      <c r="U508" s="107"/>
      <c r="V508" s="110"/>
      <c r="W508" s="105"/>
      <c r="X508" s="107"/>
      <c r="Y508" s="110"/>
      <c r="Z508" s="107"/>
      <c r="AA508" s="105"/>
      <c r="AB508" s="110"/>
      <c r="AC508" s="107"/>
      <c r="AD508" s="100"/>
    </row>
    <row r="509" spans="1:30" ht="151.5" thickBot="1">
      <c r="A509" s="101">
        <v>101</v>
      </c>
      <c r="B509" s="125" t="s">
        <v>313</v>
      </c>
      <c r="C509" s="103"/>
      <c r="D509" s="104"/>
      <c r="E509" s="104"/>
      <c r="F509" s="104"/>
      <c r="G509" s="104"/>
      <c r="H509" s="104"/>
      <c r="I509" s="104">
        <v>20</v>
      </c>
      <c r="J509" s="104">
        <v>38.8</v>
      </c>
      <c r="K509" s="104"/>
      <c r="L509" s="104"/>
      <c r="M509" s="104"/>
      <c r="N509" s="106"/>
      <c r="O509" s="103"/>
      <c r="P509" s="106">
        <v>1</v>
      </c>
      <c r="Q509" s="103"/>
      <c r="R509" s="106"/>
      <c r="S509" s="103"/>
      <c r="T509" s="101"/>
      <c r="U509" s="101">
        <v>8</v>
      </c>
      <c r="V509" s="106"/>
      <c r="W509" s="101"/>
      <c r="X509" s="103">
        <v>4</v>
      </c>
      <c r="Y509" s="106"/>
      <c r="Z509" s="103"/>
      <c r="AA509" s="106"/>
      <c r="AB509" s="101"/>
      <c r="AC509" s="103"/>
      <c r="AD509" s="104"/>
    </row>
    <row r="510" spans="1:30" ht="51" thickBot="1">
      <c r="A510" s="107">
        <v>102</v>
      </c>
      <c r="B510" s="108" t="s">
        <v>260</v>
      </c>
      <c r="C510" s="105">
        <v>6</v>
      </c>
      <c r="D510" s="109"/>
      <c r="E510" s="109">
        <v>4</v>
      </c>
      <c r="F510" s="109"/>
      <c r="G510" s="109"/>
      <c r="H510" s="109"/>
      <c r="I510" s="109"/>
      <c r="J510" s="109">
        <v>10</v>
      </c>
      <c r="K510" s="109"/>
      <c r="L510" s="109"/>
      <c r="M510" s="109"/>
      <c r="N510" s="107"/>
      <c r="O510" s="110"/>
      <c r="P510" s="107"/>
      <c r="Q510" s="110">
        <v>4</v>
      </c>
      <c r="R510" s="107">
        <v>12</v>
      </c>
      <c r="S510" s="110">
        <v>8</v>
      </c>
      <c r="T510" s="107"/>
      <c r="U510" s="105">
        <v>42</v>
      </c>
      <c r="V510" s="110"/>
      <c r="W510" s="107"/>
      <c r="X510" s="110"/>
      <c r="Y510" s="107"/>
      <c r="Z510" s="105"/>
      <c r="AA510" s="110"/>
      <c r="AB510" s="107"/>
      <c r="AC510" s="107"/>
      <c r="AD510" s="109"/>
    </row>
    <row r="511" spans="1:30" ht="101.25" thickBot="1">
      <c r="A511" s="107">
        <v>49</v>
      </c>
      <c r="B511" s="108" t="s">
        <v>93</v>
      </c>
      <c r="C511" s="105"/>
      <c r="D511" s="109"/>
      <c r="E511" s="109"/>
      <c r="F511" s="109"/>
      <c r="G511" s="109"/>
      <c r="H511" s="109">
        <v>27</v>
      </c>
      <c r="I511" s="109"/>
      <c r="J511" s="109"/>
      <c r="K511" s="109"/>
      <c r="L511" s="109"/>
      <c r="M511" s="109"/>
      <c r="N511" s="109"/>
      <c r="O511" s="109"/>
      <c r="P511" s="109">
        <v>2</v>
      </c>
      <c r="Q511" s="109"/>
      <c r="R511" s="109"/>
      <c r="S511" s="109"/>
      <c r="T511" s="109"/>
      <c r="U511" s="109"/>
      <c r="V511" s="109"/>
      <c r="W511" s="109"/>
      <c r="X511" s="109"/>
      <c r="Y511" s="109"/>
      <c r="Z511" s="109"/>
      <c r="AA511" s="109"/>
      <c r="AB511" s="109"/>
      <c r="AC511" s="109"/>
      <c r="AD511" s="109"/>
    </row>
    <row r="512" spans="1:30" ht="51" thickBot="1">
      <c r="A512" s="107">
        <v>7</v>
      </c>
      <c r="B512" s="108" t="s">
        <v>47</v>
      </c>
      <c r="C512" s="105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>
        <v>15</v>
      </c>
      <c r="N512" s="110"/>
      <c r="O512" s="107">
        <v>9</v>
      </c>
      <c r="P512" s="110"/>
      <c r="Q512" s="107"/>
      <c r="R512" s="110"/>
      <c r="S512" s="107"/>
      <c r="T512" s="107"/>
      <c r="U512" s="107"/>
      <c r="V512" s="110"/>
      <c r="W512" s="107"/>
      <c r="X512" s="107"/>
      <c r="Y512" s="110"/>
      <c r="Z512" s="107"/>
      <c r="AA512" s="110"/>
      <c r="AB512" s="107"/>
      <c r="AC512" s="107"/>
      <c r="AD512" s="109"/>
    </row>
    <row r="513" spans="1:30" ht="101.25" thickBot="1">
      <c r="A513" s="107" t="s">
        <v>37</v>
      </c>
      <c r="B513" s="108" t="s">
        <v>75</v>
      </c>
      <c r="C513" s="105"/>
      <c r="D513" s="109">
        <v>40</v>
      </c>
      <c r="E513" s="109"/>
      <c r="F513" s="109"/>
      <c r="G513" s="109"/>
      <c r="H513" s="109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  <c r="U513" s="115"/>
      <c r="V513" s="115"/>
      <c r="W513" s="115"/>
      <c r="X513" s="115"/>
      <c r="Y513" s="115"/>
      <c r="Z513" s="115"/>
      <c r="AA513" s="115"/>
      <c r="AB513" s="115"/>
      <c r="AC513" s="115"/>
      <c r="AD513" s="115"/>
    </row>
    <row r="514" spans="1:30" ht="51" thickBot="1">
      <c r="A514" s="105"/>
      <c r="B514" s="112" t="s">
        <v>31</v>
      </c>
      <c r="C514" s="105">
        <f aca="true" t="shared" si="106" ref="C514:AD514">SUM(C508:C513)</f>
        <v>6</v>
      </c>
      <c r="D514" s="105">
        <f t="shared" si="106"/>
        <v>40</v>
      </c>
      <c r="E514" s="105">
        <f t="shared" si="106"/>
        <v>4</v>
      </c>
      <c r="F514" s="105">
        <f t="shared" si="106"/>
        <v>0</v>
      </c>
      <c r="G514" s="105">
        <f t="shared" si="106"/>
        <v>0</v>
      </c>
      <c r="H514" s="105">
        <f t="shared" si="106"/>
        <v>27</v>
      </c>
      <c r="I514" s="105">
        <f t="shared" si="106"/>
        <v>20</v>
      </c>
      <c r="J514" s="105">
        <f t="shared" si="106"/>
        <v>103.8</v>
      </c>
      <c r="K514" s="105">
        <f t="shared" si="106"/>
        <v>0</v>
      </c>
      <c r="L514" s="105">
        <f t="shared" si="106"/>
        <v>0</v>
      </c>
      <c r="M514" s="105">
        <f t="shared" si="106"/>
        <v>15</v>
      </c>
      <c r="N514" s="105">
        <f t="shared" si="106"/>
        <v>0</v>
      </c>
      <c r="O514" s="105">
        <f t="shared" si="106"/>
        <v>9</v>
      </c>
      <c r="P514" s="105">
        <f t="shared" si="106"/>
        <v>3</v>
      </c>
      <c r="Q514" s="105">
        <f t="shared" si="106"/>
        <v>4</v>
      </c>
      <c r="R514" s="105">
        <f t="shared" si="106"/>
        <v>12</v>
      </c>
      <c r="S514" s="105">
        <f t="shared" si="106"/>
        <v>8</v>
      </c>
      <c r="T514" s="105">
        <f t="shared" si="106"/>
        <v>0</v>
      </c>
      <c r="U514" s="105">
        <f t="shared" si="106"/>
        <v>50</v>
      </c>
      <c r="V514" s="105">
        <f t="shared" si="106"/>
        <v>0</v>
      </c>
      <c r="W514" s="105">
        <f t="shared" si="106"/>
        <v>0</v>
      </c>
      <c r="X514" s="105">
        <f t="shared" si="106"/>
        <v>4</v>
      </c>
      <c r="Y514" s="105">
        <f t="shared" si="106"/>
        <v>0</v>
      </c>
      <c r="Z514" s="105">
        <f t="shared" si="106"/>
        <v>0</v>
      </c>
      <c r="AA514" s="105">
        <f t="shared" si="106"/>
        <v>0</v>
      </c>
      <c r="AB514" s="105">
        <f t="shared" si="106"/>
        <v>0</v>
      </c>
      <c r="AC514" s="105">
        <f t="shared" si="106"/>
        <v>0</v>
      </c>
      <c r="AD514" s="105">
        <f t="shared" si="106"/>
        <v>0</v>
      </c>
    </row>
    <row r="515" spans="1:30" ht="48.75" customHeight="1" thickBot="1">
      <c r="A515" s="231" t="s">
        <v>30</v>
      </c>
      <c r="B515" s="232"/>
      <c r="C515" s="232"/>
      <c r="D515" s="232"/>
      <c r="E515" s="232"/>
      <c r="F515" s="232"/>
      <c r="G515" s="232"/>
      <c r="H515" s="232"/>
      <c r="I515" s="232"/>
      <c r="J515" s="232"/>
      <c r="K515" s="232"/>
      <c r="L515" s="232"/>
      <c r="M515" s="232"/>
      <c r="N515" s="232"/>
      <c r="O515" s="232"/>
      <c r="P515" s="232"/>
      <c r="Q515" s="232"/>
      <c r="R515" s="232"/>
      <c r="S515" s="232"/>
      <c r="T515" s="232"/>
      <c r="U515" s="232"/>
      <c r="V515" s="232"/>
      <c r="W515" s="232"/>
      <c r="X515" s="232"/>
      <c r="Y515" s="232"/>
      <c r="Z515" s="232"/>
      <c r="AA515" s="232"/>
      <c r="AB515" s="232"/>
      <c r="AC515" s="232"/>
      <c r="AD515" s="233"/>
    </row>
    <row r="516" spans="1:30" ht="101.25" thickBot="1">
      <c r="A516" s="107">
        <v>8.9</v>
      </c>
      <c r="B516" s="117" t="s">
        <v>237</v>
      </c>
      <c r="C516" s="107"/>
      <c r="D516" s="109"/>
      <c r="E516" s="107"/>
      <c r="F516" s="107"/>
      <c r="G516" s="107"/>
      <c r="H516" s="109"/>
      <c r="I516" s="109"/>
      <c r="J516" s="109"/>
      <c r="K516" s="109"/>
      <c r="L516" s="109"/>
      <c r="M516" s="109"/>
      <c r="N516" s="110"/>
      <c r="O516" s="105"/>
      <c r="P516" s="110"/>
      <c r="Q516" s="105"/>
      <c r="R516" s="110"/>
      <c r="S516" s="105">
        <v>185</v>
      </c>
      <c r="T516" s="110"/>
      <c r="U516" s="105"/>
      <c r="V516" s="110"/>
      <c r="W516" s="105"/>
      <c r="X516" s="105"/>
      <c r="Y516" s="110"/>
      <c r="Z516" s="105"/>
      <c r="AA516" s="105"/>
      <c r="AB516" s="110"/>
      <c r="AC516" s="105"/>
      <c r="AD516" s="109"/>
    </row>
    <row r="517" spans="1:30" ht="151.5" thickBot="1">
      <c r="A517" s="107" t="s">
        <v>37</v>
      </c>
      <c r="B517" s="108" t="s">
        <v>306</v>
      </c>
      <c r="C517" s="105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>
        <v>22</v>
      </c>
      <c r="O517" s="109"/>
      <c r="P517" s="109"/>
      <c r="Q517" s="109"/>
      <c r="R517" s="109"/>
      <c r="S517" s="109"/>
      <c r="T517" s="109"/>
      <c r="U517" s="109"/>
      <c r="V517" s="109"/>
      <c r="W517" s="109"/>
      <c r="X517" s="109"/>
      <c r="Y517" s="109"/>
      <c r="Z517" s="109"/>
      <c r="AA517" s="109"/>
      <c r="AB517" s="109"/>
      <c r="AC517" s="109"/>
      <c r="AD517" s="109"/>
    </row>
    <row r="518" spans="1:30" ht="51" thickBot="1">
      <c r="A518" s="107"/>
      <c r="B518" s="108" t="s">
        <v>7</v>
      </c>
      <c r="C518" s="105">
        <f aca="true" t="shared" si="107" ref="C518:AD518">SUM(C516:C517)</f>
        <v>0</v>
      </c>
      <c r="D518" s="105">
        <f t="shared" si="107"/>
        <v>0</v>
      </c>
      <c r="E518" s="105">
        <f t="shared" si="107"/>
        <v>0</v>
      </c>
      <c r="F518" s="105">
        <f t="shared" si="107"/>
        <v>0</v>
      </c>
      <c r="G518" s="105">
        <f t="shared" si="107"/>
        <v>0</v>
      </c>
      <c r="H518" s="105">
        <f t="shared" si="107"/>
        <v>0</v>
      </c>
      <c r="I518" s="105">
        <f t="shared" si="107"/>
        <v>0</v>
      </c>
      <c r="J518" s="105">
        <f t="shared" si="107"/>
        <v>0</v>
      </c>
      <c r="K518" s="105">
        <f t="shared" si="107"/>
        <v>0</v>
      </c>
      <c r="L518" s="105">
        <f t="shared" si="107"/>
        <v>0</v>
      </c>
      <c r="M518" s="105">
        <f t="shared" si="107"/>
        <v>0</v>
      </c>
      <c r="N518" s="105">
        <f t="shared" si="107"/>
        <v>22</v>
      </c>
      <c r="O518" s="105">
        <f t="shared" si="107"/>
        <v>0</v>
      </c>
      <c r="P518" s="105">
        <f t="shared" si="107"/>
        <v>0</v>
      </c>
      <c r="Q518" s="105">
        <f t="shared" si="107"/>
        <v>0</v>
      </c>
      <c r="R518" s="105">
        <f t="shared" si="107"/>
        <v>0</v>
      </c>
      <c r="S518" s="105">
        <f t="shared" si="107"/>
        <v>185</v>
      </c>
      <c r="T518" s="105">
        <f t="shared" si="107"/>
        <v>0</v>
      </c>
      <c r="U518" s="105">
        <f t="shared" si="107"/>
        <v>0</v>
      </c>
      <c r="V518" s="105">
        <f t="shared" si="107"/>
        <v>0</v>
      </c>
      <c r="W518" s="105">
        <f t="shared" si="107"/>
        <v>0</v>
      </c>
      <c r="X518" s="105">
        <f t="shared" si="107"/>
        <v>0</v>
      </c>
      <c r="Y518" s="105">
        <f t="shared" si="107"/>
        <v>0</v>
      </c>
      <c r="Z518" s="105">
        <f t="shared" si="107"/>
        <v>0</v>
      </c>
      <c r="AA518" s="105">
        <f t="shared" si="107"/>
        <v>0</v>
      </c>
      <c r="AB518" s="105">
        <f t="shared" si="107"/>
        <v>0</v>
      </c>
      <c r="AC518" s="105">
        <f t="shared" si="107"/>
        <v>0</v>
      </c>
      <c r="AD518" s="105">
        <f t="shared" si="107"/>
        <v>0</v>
      </c>
    </row>
    <row r="519" spans="1:30" ht="51" thickBot="1">
      <c r="A519" s="227" t="s">
        <v>32</v>
      </c>
      <c r="B519" s="228"/>
      <c r="C519" s="228"/>
      <c r="D519" s="228"/>
      <c r="E519" s="228"/>
      <c r="F519" s="228"/>
      <c r="G519" s="228"/>
      <c r="H519" s="228"/>
      <c r="I519" s="228"/>
      <c r="J519" s="228"/>
      <c r="K519" s="228"/>
      <c r="L519" s="228"/>
      <c r="M519" s="228"/>
      <c r="N519" s="228"/>
      <c r="O519" s="228"/>
      <c r="P519" s="228"/>
      <c r="Q519" s="228"/>
      <c r="R519" s="228"/>
      <c r="S519" s="228"/>
      <c r="T519" s="228"/>
      <c r="U519" s="228"/>
      <c r="V519" s="228"/>
      <c r="W519" s="228"/>
      <c r="X519" s="228"/>
      <c r="Y519" s="228"/>
      <c r="Z519" s="228"/>
      <c r="AA519" s="228"/>
      <c r="AB519" s="228"/>
      <c r="AC519" s="228"/>
      <c r="AD519" s="229"/>
    </row>
    <row r="520" spans="1:30" ht="51" thickBot="1">
      <c r="A520" s="107">
        <v>69</v>
      </c>
      <c r="B520" s="108" t="s">
        <v>44</v>
      </c>
      <c r="C520" s="105"/>
      <c r="D520" s="109"/>
      <c r="E520" s="109"/>
      <c r="F520" s="109"/>
      <c r="G520" s="109"/>
      <c r="H520" s="109"/>
      <c r="I520" s="109"/>
      <c r="J520" s="109">
        <v>11</v>
      </c>
      <c r="K520" s="109"/>
      <c r="L520" s="109"/>
      <c r="M520" s="109"/>
      <c r="N520" s="110"/>
      <c r="O520" s="107"/>
      <c r="P520" s="110"/>
      <c r="Q520" s="107">
        <v>5</v>
      </c>
      <c r="R520" s="110"/>
      <c r="S520" s="107"/>
      <c r="T520" s="110"/>
      <c r="U520" s="107"/>
      <c r="V520" s="110"/>
      <c r="W520" s="105">
        <v>60</v>
      </c>
      <c r="X520" s="107"/>
      <c r="Y520" s="110"/>
      <c r="Z520" s="107"/>
      <c r="AA520" s="105"/>
      <c r="AB520" s="110"/>
      <c r="AC520" s="107"/>
      <c r="AD520" s="134"/>
    </row>
    <row r="521" spans="1:30" ht="51" thickBot="1">
      <c r="A521" s="105">
        <v>41</v>
      </c>
      <c r="B521" s="108" t="s">
        <v>224</v>
      </c>
      <c r="C521" s="105"/>
      <c r="D521" s="109"/>
      <c r="E521" s="109"/>
      <c r="F521" s="109"/>
      <c r="G521" s="109"/>
      <c r="H521" s="109"/>
      <c r="I521" s="109">
        <v>119</v>
      </c>
      <c r="J521" s="109"/>
      <c r="K521" s="109"/>
      <c r="L521" s="109"/>
      <c r="M521" s="109"/>
      <c r="N521" s="110"/>
      <c r="O521" s="107"/>
      <c r="P521" s="110">
        <v>5</v>
      </c>
      <c r="Q521" s="107"/>
      <c r="R521" s="110"/>
      <c r="S521" s="107"/>
      <c r="T521" s="111"/>
      <c r="U521" s="107"/>
      <c r="V521" s="110"/>
      <c r="W521" s="107"/>
      <c r="X521" s="107"/>
      <c r="Y521" s="110"/>
      <c r="Z521" s="107"/>
      <c r="AA521" s="110"/>
      <c r="AB521" s="107"/>
      <c r="AC521" s="107"/>
      <c r="AD521" s="109"/>
    </row>
    <row r="522" spans="1:30" ht="51" thickBot="1">
      <c r="A522" s="105">
        <v>25</v>
      </c>
      <c r="B522" s="118" t="s">
        <v>8</v>
      </c>
      <c r="C522" s="105"/>
      <c r="D522" s="115"/>
      <c r="E522" s="115"/>
      <c r="F522" s="115"/>
      <c r="G522" s="115"/>
      <c r="H522" s="109"/>
      <c r="I522" s="109"/>
      <c r="J522" s="109"/>
      <c r="K522" s="109"/>
      <c r="L522" s="109"/>
      <c r="M522" s="109"/>
      <c r="N522" s="110"/>
      <c r="O522" s="105">
        <v>9</v>
      </c>
      <c r="P522" s="110"/>
      <c r="Q522" s="105"/>
      <c r="R522" s="110"/>
      <c r="S522" s="105"/>
      <c r="T522" s="105"/>
      <c r="U522" s="105"/>
      <c r="V522" s="110"/>
      <c r="W522" s="105"/>
      <c r="X522" s="105"/>
      <c r="Y522" s="110"/>
      <c r="Z522" s="105">
        <v>0.5</v>
      </c>
      <c r="AA522" s="105"/>
      <c r="AB522" s="110"/>
      <c r="AC522" s="105"/>
      <c r="AD522" s="109"/>
    </row>
    <row r="523" spans="1:30" ht="101.25" thickBot="1">
      <c r="A523" s="107" t="s">
        <v>37</v>
      </c>
      <c r="B523" s="108" t="s">
        <v>63</v>
      </c>
      <c r="C523" s="109">
        <v>30</v>
      </c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  <c r="T523" s="110"/>
      <c r="U523" s="105"/>
      <c r="V523" s="110"/>
      <c r="W523" s="107"/>
      <c r="X523" s="109"/>
      <c r="Y523" s="109"/>
      <c r="Z523" s="109"/>
      <c r="AA523" s="109"/>
      <c r="AB523" s="109"/>
      <c r="AC523" s="109"/>
      <c r="AD523" s="109"/>
    </row>
    <row r="524" spans="1:30" ht="101.25" thickBot="1">
      <c r="A524" s="107">
        <v>14</v>
      </c>
      <c r="B524" s="108" t="s">
        <v>203</v>
      </c>
      <c r="C524" s="105"/>
      <c r="D524" s="109"/>
      <c r="E524" s="109"/>
      <c r="F524" s="109"/>
      <c r="G524" s="109"/>
      <c r="H524" s="109"/>
      <c r="I524" s="109"/>
      <c r="J524" s="109"/>
      <c r="K524" s="109"/>
      <c r="L524" s="109">
        <v>70</v>
      </c>
      <c r="M524" s="109"/>
      <c r="N524" s="109"/>
      <c r="O524" s="109"/>
      <c r="P524" s="109"/>
      <c r="Q524" s="109"/>
      <c r="R524" s="109"/>
      <c r="S524" s="109"/>
      <c r="T524" s="109"/>
      <c r="U524" s="109"/>
      <c r="V524" s="109"/>
      <c r="W524" s="109"/>
      <c r="X524" s="109"/>
      <c r="Y524" s="109"/>
      <c r="Z524" s="109"/>
      <c r="AA524" s="109"/>
      <c r="AB524" s="109"/>
      <c r="AC524" s="109"/>
      <c r="AD524" s="115"/>
    </row>
    <row r="525" spans="1:30" ht="51" thickBot="1">
      <c r="A525" s="97"/>
      <c r="B525" s="108" t="s">
        <v>7</v>
      </c>
      <c r="C525" s="105">
        <f aca="true" t="shared" si="108" ref="C525:AD525">SUM(C520:C524)</f>
        <v>30</v>
      </c>
      <c r="D525" s="105">
        <f t="shared" si="108"/>
        <v>0</v>
      </c>
      <c r="E525" s="105">
        <f t="shared" si="108"/>
        <v>0</v>
      </c>
      <c r="F525" s="105">
        <f t="shared" si="108"/>
        <v>0</v>
      </c>
      <c r="G525" s="105">
        <f t="shared" si="108"/>
        <v>0</v>
      </c>
      <c r="H525" s="105">
        <f t="shared" si="108"/>
        <v>0</v>
      </c>
      <c r="I525" s="105">
        <f t="shared" si="108"/>
        <v>119</v>
      </c>
      <c r="J525" s="105">
        <f t="shared" si="108"/>
        <v>11</v>
      </c>
      <c r="K525" s="105">
        <f t="shared" si="108"/>
        <v>0</v>
      </c>
      <c r="L525" s="105">
        <f t="shared" si="108"/>
        <v>70</v>
      </c>
      <c r="M525" s="105">
        <f t="shared" si="108"/>
        <v>0</v>
      </c>
      <c r="N525" s="105">
        <f t="shared" si="108"/>
        <v>0</v>
      </c>
      <c r="O525" s="105">
        <f t="shared" si="108"/>
        <v>9</v>
      </c>
      <c r="P525" s="105">
        <f t="shared" si="108"/>
        <v>5</v>
      </c>
      <c r="Q525" s="105">
        <f t="shared" si="108"/>
        <v>5</v>
      </c>
      <c r="R525" s="105">
        <f t="shared" si="108"/>
        <v>0</v>
      </c>
      <c r="S525" s="105">
        <f t="shared" si="108"/>
        <v>0</v>
      </c>
      <c r="T525" s="105">
        <f t="shared" si="108"/>
        <v>0</v>
      </c>
      <c r="U525" s="105">
        <f t="shared" si="108"/>
        <v>0</v>
      </c>
      <c r="V525" s="105">
        <f t="shared" si="108"/>
        <v>0</v>
      </c>
      <c r="W525" s="105">
        <f t="shared" si="108"/>
        <v>60</v>
      </c>
      <c r="X525" s="105">
        <f t="shared" si="108"/>
        <v>0</v>
      </c>
      <c r="Y525" s="105">
        <f t="shared" si="108"/>
        <v>0</v>
      </c>
      <c r="Z525" s="105">
        <f t="shared" si="108"/>
        <v>0.5</v>
      </c>
      <c r="AA525" s="105">
        <f t="shared" si="108"/>
        <v>0</v>
      </c>
      <c r="AB525" s="105">
        <f t="shared" si="108"/>
        <v>0</v>
      </c>
      <c r="AC525" s="105">
        <f t="shared" si="108"/>
        <v>0</v>
      </c>
      <c r="AD525" s="105">
        <f t="shared" si="108"/>
        <v>0</v>
      </c>
    </row>
    <row r="526" spans="1:30" ht="101.25" thickBot="1">
      <c r="A526" s="91"/>
      <c r="B526" s="108" t="s">
        <v>76</v>
      </c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  <c r="AA526" s="105"/>
      <c r="AB526" s="105"/>
      <c r="AC526" s="105">
        <v>4</v>
      </c>
      <c r="AD526" s="105"/>
    </row>
    <row r="527" spans="1:30" s="138" customFormat="1" ht="51" thickBot="1">
      <c r="A527" s="107"/>
      <c r="B527" s="121" t="s">
        <v>11</v>
      </c>
      <c r="C527" s="133">
        <f aca="true" t="shared" si="109" ref="C527:AB527">C503+C506+C514+C518+C525</f>
        <v>71</v>
      </c>
      <c r="D527" s="133">
        <f t="shared" si="109"/>
        <v>40</v>
      </c>
      <c r="E527" s="133">
        <f t="shared" si="109"/>
        <v>4</v>
      </c>
      <c r="F527" s="133">
        <f t="shared" si="109"/>
        <v>0</v>
      </c>
      <c r="G527" s="133">
        <f t="shared" si="109"/>
        <v>14</v>
      </c>
      <c r="H527" s="133">
        <f t="shared" si="109"/>
        <v>27</v>
      </c>
      <c r="I527" s="133">
        <f t="shared" si="109"/>
        <v>139</v>
      </c>
      <c r="J527" s="133">
        <f t="shared" si="109"/>
        <v>114.8</v>
      </c>
      <c r="K527" s="133">
        <f t="shared" si="109"/>
        <v>100</v>
      </c>
      <c r="L527" s="133">
        <f t="shared" si="109"/>
        <v>70</v>
      </c>
      <c r="M527" s="133">
        <f t="shared" si="109"/>
        <v>15</v>
      </c>
      <c r="N527" s="133">
        <f t="shared" si="109"/>
        <v>22</v>
      </c>
      <c r="O527" s="133">
        <f t="shared" si="109"/>
        <v>22</v>
      </c>
      <c r="P527" s="133">
        <f t="shared" si="109"/>
        <v>14.5</v>
      </c>
      <c r="Q527" s="133">
        <f t="shared" si="109"/>
        <v>9</v>
      </c>
      <c r="R527" s="133">
        <f t="shared" si="109"/>
        <v>12</v>
      </c>
      <c r="S527" s="133">
        <f t="shared" si="109"/>
        <v>357</v>
      </c>
      <c r="T527" s="133">
        <f t="shared" si="109"/>
        <v>0</v>
      </c>
      <c r="U527" s="133">
        <f t="shared" si="109"/>
        <v>50</v>
      </c>
      <c r="V527" s="133">
        <f t="shared" si="109"/>
        <v>0</v>
      </c>
      <c r="W527" s="133">
        <f t="shared" si="109"/>
        <v>60</v>
      </c>
      <c r="X527" s="133">
        <f t="shared" si="109"/>
        <v>4</v>
      </c>
      <c r="Y527" s="133">
        <f t="shared" si="109"/>
        <v>7.5</v>
      </c>
      <c r="Z527" s="133">
        <f t="shared" si="109"/>
        <v>0.5</v>
      </c>
      <c r="AA527" s="133">
        <f t="shared" si="109"/>
        <v>0</v>
      </c>
      <c r="AB527" s="133">
        <f t="shared" si="109"/>
        <v>1</v>
      </c>
      <c r="AC527" s="133">
        <v>4</v>
      </c>
      <c r="AD527" s="133">
        <f>AD503+AD506+AD514+AD518+AD525</f>
        <v>0</v>
      </c>
    </row>
    <row r="528" spans="1:30" s="138" customFormat="1" ht="51" thickBot="1">
      <c r="A528" s="231" t="s">
        <v>81</v>
      </c>
      <c r="B528" s="232"/>
      <c r="C528" s="232"/>
      <c r="D528" s="232"/>
      <c r="E528" s="232"/>
      <c r="F528" s="232"/>
      <c r="G528" s="232"/>
      <c r="H528" s="232"/>
      <c r="I528" s="232"/>
      <c r="J528" s="232"/>
      <c r="K528" s="232"/>
      <c r="L528" s="232"/>
      <c r="M528" s="232"/>
      <c r="N528" s="232"/>
      <c r="O528" s="232"/>
      <c r="P528" s="232"/>
      <c r="Q528" s="232"/>
      <c r="R528" s="232"/>
      <c r="S528" s="232"/>
      <c r="T528" s="232"/>
      <c r="U528" s="232"/>
      <c r="V528" s="232"/>
      <c r="W528" s="232"/>
      <c r="X528" s="232"/>
      <c r="Y528" s="232"/>
      <c r="Z528" s="232"/>
      <c r="AA528" s="232"/>
      <c r="AB528" s="232"/>
      <c r="AC528" s="232"/>
      <c r="AD528" s="233"/>
    </row>
    <row r="529" spans="1:30" ht="51" thickBot="1">
      <c r="A529" s="231" t="s">
        <v>140</v>
      </c>
      <c r="B529" s="232"/>
      <c r="C529" s="232"/>
      <c r="D529" s="232"/>
      <c r="E529" s="232"/>
      <c r="F529" s="232"/>
      <c r="G529" s="232"/>
      <c r="H529" s="232"/>
      <c r="I529" s="232"/>
      <c r="J529" s="232"/>
      <c r="K529" s="232"/>
      <c r="L529" s="232"/>
      <c r="M529" s="232"/>
      <c r="N529" s="232"/>
      <c r="O529" s="232"/>
      <c r="P529" s="232"/>
      <c r="Q529" s="232"/>
      <c r="R529" s="232"/>
      <c r="S529" s="232"/>
      <c r="T529" s="232"/>
      <c r="U529" s="232"/>
      <c r="V529" s="232"/>
      <c r="W529" s="232"/>
      <c r="X529" s="232"/>
      <c r="Y529" s="232"/>
      <c r="Z529" s="232"/>
      <c r="AA529" s="232"/>
      <c r="AB529" s="232"/>
      <c r="AC529" s="232"/>
      <c r="AD529" s="233"/>
    </row>
    <row r="530" spans="1:30" ht="50.25" customHeight="1">
      <c r="A530" s="236" t="s">
        <v>130</v>
      </c>
      <c r="B530" s="234" t="s">
        <v>24</v>
      </c>
      <c r="C530" s="221" t="s">
        <v>63</v>
      </c>
      <c r="D530" s="221" t="s">
        <v>64</v>
      </c>
      <c r="E530" s="221" t="s">
        <v>65</v>
      </c>
      <c r="F530" s="221" t="s">
        <v>66</v>
      </c>
      <c r="G530" s="221" t="s">
        <v>60</v>
      </c>
      <c r="H530" s="221" t="s">
        <v>67</v>
      </c>
      <c r="I530" s="221" t="s">
        <v>114</v>
      </c>
      <c r="J530" s="221" t="s">
        <v>108</v>
      </c>
      <c r="K530" s="89"/>
      <c r="L530" s="221" t="s">
        <v>120</v>
      </c>
      <c r="M530" s="221" t="s">
        <v>69</v>
      </c>
      <c r="N530" s="221" t="s">
        <v>48</v>
      </c>
      <c r="O530" s="221" t="s">
        <v>49</v>
      </c>
      <c r="P530" s="221" t="s">
        <v>70</v>
      </c>
      <c r="Q530" s="221" t="s">
        <v>50</v>
      </c>
      <c r="R530" s="221" t="s">
        <v>71</v>
      </c>
      <c r="S530" s="221" t="s">
        <v>208</v>
      </c>
      <c r="T530" s="221" t="s">
        <v>74</v>
      </c>
      <c r="U530" s="221" t="s">
        <v>111</v>
      </c>
      <c r="V530" s="221" t="s">
        <v>116</v>
      </c>
      <c r="W530" s="221" t="s">
        <v>117</v>
      </c>
      <c r="X530" s="221" t="s">
        <v>51</v>
      </c>
      <c r="Y530" s="221" t="s">
        <v>52</v>
      </c>
      <c r="Z530" s="221" t="s">
        <v>54</v>
      </c>
      <c r="AA530" s="89"/>
      <c r="AB530" s="221" t="s">
        <v>72</v>
      </c>
      <c r="AC530" s="221" t="s">
        <v>53</v>
      </c>
      <c r="AD530" s="221" t="s">
        <v>73</v>
      </c>
    </row>
    <row r="531" spans="1:30" ht="279.75" customHeight="1" thickBot="1">
      <c r="A531" s="237"/>
      <c r="B531" s="235"/>
      <c r="C531" s="222"/>
      <c r="D531" s="222"/>
      <c r="E531" s="222"/>
      <c r="F531" s="222"/>
      <c r="G531" s="222"/>
      <c r="H531" s="222"/>
      <c r="I531" s="222"/>
      <c r="J531" s="222"/>
      <c r="K531" s="90" t="s">
        <v>68</v>
      </c>
      <c r="L531" s="222"/>
      <c r="M531" s="222"/>
      <c r="N531" s="222"/>
      <c r="O531" s="222"/>
      <c r="P531" s="222"/>
      <c r="Q531" s="222"/>
      <c r="R531" s="222"/>
      <c r="S531" s="222"/>
      <c r="T531" s="222"/>
      <c r="U531" s="222"/>
      <c r="V531" s="222"/>
      <c r="W531" s="222"/>
      <c r="X531" s="222"/>
      <c r="Y531" s="222"/>
      <c r="Z531" s="222"/>
      <c r="AA531" s="90" t="s">
        <v>184</v>
      </c>
      <c r="AB531" s="222"/>
      <c r="AC531" s="222"/>
      <c r="AD531" s="222"/>
    </row>
    <row r="532" spans="1:30" ht="51" thickBot="1">
      <c r="A532" s="91">
        <v>1</v>
      </c>
      <c r="B532" s="96">
        <v>2</v>
      </c>
      <c r="C532" s="97" t="s">
        <v>61</v>
      </c>
      <c r="D532" s="98">
        <v>4</v>
      </c>
      <c r="E532" s="97">
        <v>5</v>
      </c>
      <c r="F532" s="97">
        <v>6</v>
      </c>
      <c r="G532" s="97">
        <v>7</v>
      </c>
      <c r="H532" s="97">
        <v>8</v>
      </c>
      <c r="I532" s="97" t="s">
        <v>62</v>
      </c>
      <c r="J532" s="98">
        <v>10</v>
      </c>
      <c r="K532" s="97">
        <v>11</v>
      </c>
      <c r="L532" s="97">
        <v>12</v>
      </c>
      <c r="M532" s="97">
        <v>13</v>
      </c>
      <c r="N532" s="97">
        <v>14</v>
      </c>
      <c r="O532" s="97">
        <v>15</v>
      </c>
      <c r="P532" s="99">
        <v>16</v>
      </c>
      <c r="Q532" s="97">
        <v>17</v>
      </c>
      <c r="R532" s="99">
        <v>18</v>
      </c>
      <c r="S532" s="97">
        <v>19</v>
      </c>
      <c r="T532" s="99">
        <v>20</v>
      </c>
      <c r="U532" s="97">
        <v>21</v>
      </c>
      <c r="V532" s="97">
        <v>22</v>
      </c>
      <c r="W532" s="99">
        <v>23</v>
      </c>
      <c r="X532" s="97">
        <v>24</v>
      </c>
      <c r="Y532" s="97">
        <v>25</v>
      </c>
      <c r="Z532" s="97">
        <v>26</v>
      </c>
      <c r="AA532" s="99">
        <v>27</v>
      </c>
      <c r="AB532" s="97">
        <v>28</v>
      </c>
      <c r="AC532" s="97">
        <v>29</v>
      </c>
      <c r="AD532" s="100">
        <v>30</v>
      </c>
    </row>
    <row r="533" spans="1:30" ht="51" thickBot="1">
      <c r="A533" s="231" t="s">
        <v>6</v>
      </c>
      <c r="B533" s="232"/>
      <c r="C533" s="232"/>
      <c r="D533" s="232"/>
      <c r="E533" s="232"/>
      <c r="F533" s="232"/>
      <c r="G533" s="232"/>
      <c r="H533" s="232"/>
      <c r="I533" s="232"/>
      <c r="J533" s="232"/>
      <c r="K533" s="232"/>
      <c r="L533" s="232"/>
      <c r="M533" s="232"/>
      <c r="N533" s="232"/>
      <c r="O533" s="232"/>
      <c r="P533" s="232"/>
      <c r="Q533" s="232"/>
      <c r="R533" s="232"/>
      <c r="S533" s="232"/>
      <c r="T533" s="232"/>
      <c r="U533" s="232"/>
      <c r="V533" s="232"/>
      <c r="W533" s="232"/>
      <c r="X533" s="232"/>
      <c r="Y533" s="232"/>
      <c r="Z533" s="232"/>
      <c r="AA533" s="232"/>
      <c r="AB533" s="232"/>
      <c r="AC533" s="232"/>
      <c r="AD533" s="233"/>
    </row>
    <row r="534" spans="1:30" ht="101.25" thickBot="1">
      <c r="A534" s="105">
        <v>70</v>
      </c>
      <c r="B534" s="112" t="s">
        <v>190</v>
      </c>
      <c r="C534" s="105"/>
      <c r="D534" s="115"/>
      <c r="E534" s="115"/>
      <c r="F534" s="115"/>
      <c r="G534" s="115">
        <v>17</v>
      </c>
      <c r="H534" s="109"/>
      <c r="I534" s="109"/>
      <c r="J534" s="109"/>
      <c r="K534" s="109"/>
      <c r="L534" s="109"/>
      <c r="M534" s="109"/>
      <c r="N534" s="110"/>
      <c r="O534" s="105">
        <v>4</v>
      </c>
      <c r="P534" s="110">
        <v>2</v>
      </c>
      <c r="Q534" s="105"/>
      <c r="R534" s="110"/>
      <c r="S534" s="105">
        <v>113</v>
      </c>
      <c r="T534" s="110"/>
      <c r="U534" s="105"/>
      <c r="V534" s="105"/>
      <c r="W534" s="110"/>
      <c r="X534" s="105"/>
      <c r="Y534" s="105"/>
      <c r="Z534" s="105"/>
      <c r="AA534" s="110"/>
      <c r="AB534" s="105"/>
      <c r="AC534" s="110"/>
      <c r="AD534" s="105"/>
    </row>
    <row r="535" spans="1:30" ht="101.25" thickBot="1">
      <c r="A535" s="107">
        <v>36</v>
      </c>
      <c r="B535" s="108" t="s">
        <v>88</v>
      </c>
      <c r="C535" s="105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7"/>
      <c r="O535" s="105">
        <v>9</v>
      </c>
      <c r="P535" s="107"/>
      <c r="Q535" s="110"/>
      <c r="R535" s="107"/>
      <c r="S535" s="105">
        <v>85</v>
      </c>
      <c r="T535" s="107"/>
      <c r="U535" s="107"/>
      <c r="V535" s="110"/>
      <c r="W535" s="107"/>
      <c r="X535" s="110"/>
      <c r="Y535" s="107"/>
      <c r="Z535" s="110"/>
      <c r="AA535" s="107">
        <v>2</v>
      </c>
      <c r="AB535" s="107"/>
      <c r="AC535" s="107"/>
      <c r="AD535" s="105"/>
    </row>
    <row r="536" spans="1:30" ht="48.75" customHeight="1" thickBot="1">
      <c r="A536" s="107">
        <v>27</v>
      </c>
      <c r="B536" s="108" t="s">
        <v>40</v>
      </c>
      <c r="C536" s="109">
        <v>35</v>
      </c>
      <c r="D536" s="115"/>
      <c r="E536" s="115"/>
      <c r="F536" s="115"/>
      <c r="G536" s="115"/>
      <c r="H536" s="109"/>
      <c r="I536" s="109"/>
      <c r="J536" s="109"/>
      <c r="K536" s="109"/>
      <c r="L536" s="109"/>
      <c r="M536" s="109"/>
      <c r="N536" s="110"/>
      <c r="O536" s="105"/>
      <c r="P536" s="110">
        <v>6</v>
      </c>
      <c r="Q536" s="105"/>
      <c r="R536" s="110"/>
      <c r="S536" s="105"/>
      <c r="T536" s="110"/>
      <c r="U536" s="105"/>
      <c r="V536" s="107"/>
      <c r="W536" s="110"/>
      <c r="X536" s="105"/>
      <c r="Y536" s="105"/>
      <c r="Z536" s="110"/>
      <c r="AA536" s="107"/>
      <c r="AB536" s="105"/>
      <c r="AC536" s="110"/>
      <c r="AD536" s="105"/>
    </row>
    <row r="537" spans="1:30" ht="51" thickBot="1">
      <c r="A537" s="107"/>
      <c r="B537" s="108" t="s">
        <v>7</v>
      </c>
      <c r="C537" s="105">
        <f>SUM(C534+C535+C536)</f>
        <v>35</v>
      </c>
      <c r="D537" s="105">
        <f aca="true" t="shared" si="110" ref="D537:AD537">SUM(D534+D535+D536)</f>
        <v>0</v>
      </c>
      <c r="E537" s="105">
        <f t="shared" si="110"/>
        <v>0</v>
      </c>
      <c r="F537" s="105">
        <f t="shared" si="110"/>
        <v>0</v>
      </c>
      <c r="G537" s="105">
        <f t="shared" si="110"/>
        <v>17</v>
      </c>
      <c r="H537" s="105">
        <f t="shared" si="110"/>
        <v>0</v>
      </c>
      <c r="I537" s="105">
        <f t="shared" si="110"/>
        <v>0</v>
      </c>
      <c r="J537" s="105">
        <f t="shared" si="110"/>
        <v>0</v>
      </c>
      <c r="K537" s="105">
        <f t="shared" si="110"/>
        <v>0</v>
      </c>
      <c r="L537" s="105">
        <f t="shared" si="110"/>
        <v>0</v>
      </c>
      <c r="M537" s="105">
        <f t="shared" si="110"/>
        <v>0</v>
      </c>
      <c r="N537" s="105">
        <f t="shared" si="110"/>
        <v>0</v>
      </c>
      <c r="O537" s="105">
        <f t="shared" si="110"/>
        <v>13</v>
      </c>
      <c r="P537" s="105">
        <f t="shared" si="110"/>
        <v>8</v>
      </c>
      <c r="Q537" s="105">
        <f t="shared" si="110"/>
        <v>0</v>
      </c>
      <c r="R537" s="105">
        <f t="shared" si="110"/>
        <v>0</v>
      </c>
      <c r="S537" s="105">
        <f t="shared" si="110"/>
        <v>198</v>
      </c>
      <c r="T537" s="105">
        <f t="shared" si="110"/>
        <v>0</v>
      </c>
      <c r="U537" s="105">
        <f t="shared" si="110"/>
        <v>0</v>
      </c>
      <c r="V537" s="105">
        <f t="shared" si="110"/>
        <v>0</v>
      </c>
      <c r="W537" s="105">
        <f t="shared" si="110"/>
        <v>0</v>
      </c>
      <c r="X537" s="105">
        <f t="shared" si="110"/>
        <v>0</v>
      </c>
      <c r="Y537" s="105">
        <f t="shared" si="110"/>
        <v>0</v>
      </c>
      <c r="Z537" s="105">
        <f t="shared" si="110"/>
        <v>0</v>
      </c>
      <c r="AA537" s="105">
        <f t="shared" si="110"/>
        <v>2</v>
      </c>
      <c r="AB537" s="105">
        <f t="shared" si="110"/>
        <v>0</v>
      </c>
      <c r="AC537" s="105">
        <f t="shared" si="110"/>
        <v>0</v>
      </c>
      <c r="AD537" s="105">
        <f t="shared" si="110"/>
        <v>0</v>
      </c>
    </row>
    <row r="538" spans="1:30" ht="48.75" customHeight="1" thickBot="1">
      <c r="A538" s="227" t="s">
        <v>59</v>
      </c>
      <c r="B538" s="228"/>
      <c r="C538" s="228"/>
      <c r="D538" s="228"/>
      <c r="E538" s="228"/>
      <c r="F538" s="228"/>
      <c r="G538" s="228"/>
      <c r="H538" s="228"/>
      <c r="I538" s="228"/>
      <c r="J538" s="228"/>
      <c r="K538" s="228"/>
      <c r="L538" s="228"/>
      <c r="M538" s="228"/>
      <c r="N538" s="228"/>
      <c r="O538" s="228"/>
      <c r="P538" s="228"/>
      <c r="Q538" s="228"/>
      <c r="R538" s="228"/>
      <c r="S538" s="228"/>
      <c r="T538" s="228"/>
      <c r="U538" s="228"/>
      <c r="V538" s="228"/>
      <c r="W538" s="228"/>
      <c r="X538" s="228"/>
      <c r="Y538" s="228"/>
      <c r="Z538" s="228"/>
      <c r="AA538" s="228"/>
      <c r="AB538" s="228"/>
      <c r="AC538" s="228"/>
      <c r="AD538" s="229"/>
    </row>
    <row r="539" spans="1:30" ht="51" thickBot="1">
      <c r="A539" s="107" t="s">
        <v>37</v>
      </c>
      <c r="B539" s="112" t="s">
        <v>129</v>
      </c>
      <c r="C539" s="105"/>
      <c r="D539" s="109"/>
      <c r="E539" s="109"/>
      <c r="F539" s="109"/>
      <c r="G539" s="109"/>
      <c r="H539" s="109"/>
      <c r="I539" s="109"/>
      <c r="J539" s="109"/>
      <c r="K539" s="109">
        <v>100</v>
      </c>
      <c r="L539" s="109"/>
      <c r="M539" s="109"/>
      <c r="N539" s="110"/>
      <c r="O539" s="105"/>
      <c r="P539" s="110"/>
      <c r="Q539" s="105"/>
      <c r="R539" s="110"/>
      <c r="S539" s="105"/>
      <c r="T539" s="110"/>
      <c r="U539" s="105"/>
      <c r="V539" s="110"/>
      <c r="W539" s="105"/>
      <c r="X539" s="105"/>
      <c r="Y539" s="110"/>
      <c r="Z539" s="105"/>
      <c r="AA539" s="110"/>
      <c r="AB539" s="105"/>
      <c r="AC539" s="105"/>
      <c r="AD539" s="109"/>
    </row>
    <row r="540" spans="1:30" ht="51" thickBot="1">
      <c r="A540" s="107"/>
      <c r="B540" s="108" t="s">
        <v>31</v>
      </c>
      <c r="C540" s="109">
        <f>SUM(C539)</f>
        <v>0</v>
      </c>
      <c r="D540" s="109">
        <f>SUM(D539)</f>
        <v>0</v>
      </c>
      <c r="E540" s="109">
        <f aca="true" t="shared" si="111" ref="E540:AC540">SUM(E539)</f>
        <v>0</v>
      </c>
      <c r="F540" s="109">
        <f t="shared" si="111"/>
        <v>0</v>
      </c>
      <c r="G540" s="109">
        <f t="shared" si="111"/>
        <v>0</v>
      </c>
      <c r="H540" s="109">
        <f t="shared" si="111"/>
        <v>0</v>
      </c>
      <c r="I540" s="109">
        <f t="shared" si="111"/>
        <v>0</v>
      </c>
      <c r="J540" s="109">
        <f t="shared" si="111"/>
        <v>0</v>
      </c>
      <c r="K540" s="109">
        <f t="shared" si="111"/>
        <v>100</v>
      </c>
      <c r="L540" s="109">
        <f t="shared" si="111"/>
        <v>0</v>
      </c>
      <c r="M540" s="109">
        <f t="shared" si="111"/>
        <v>0</v>
      </c>
      <c r="N540" s="109">
        <f t="shared" si="111"/>
        <v>0</v>
      </c>
      <c r="O540" s="109">
        <f t="shared" si="111"/>
        <v>0</v>
      </c>
      <c r="P540" s="109">
        <f t="shared" si="111"/>
        <v>0</v>
      </c>
      <c r="Q540" s="109">
        <f t="shared" si="111"/>
        <v>0</v>
      </c>
      <c r="R540" s="109">
        <f t="shared" si="111"/>
        <v>0</v>
      </c>
      <c r="S540" s="109">
        <f t="shared" si="111"/>
        <v>0</v>
      </c>
      <c r="T540" s="109">
        <f t="shared" si="111"/>
        <v>0</v>
      </c>
      <c r="U540" s="109">
        <f t="shared" si="111"/>
        <v>0</v>
      </c>
      <c r="V540" s="109">
        <f t="shared" si="111"/>
        <v>0</v>
      </c>
      <c r="W540" s="109">
        <f t="shared" si="111"/>
        <v>0</v>
      </c>
      <c r="X540" s="109">
        <f t="shared" si="111"/>
        <v>0</v>
      </c>
      <c r="Y540" s="109">
        <f t="shared" si="111"/>
        <v>0</v>
      </c>
      <c r="Z540" s="109">
        <f t="shared" si="111"/>
        <v>0</v>
      </c>
      <c r="AA540" s="109">
        <f t="shared" si="111"/>
        <v>0</v>
      </c>
      <c r="AB540" s="109">
        <f t="shared" si="111"/>
        <v>0</v>
      </c>
      <c r="AC540" s="109">
        <f t="shared" si="111"/>
        <v>0</v>
      </c>
      <c r="AD540" s="109">
        <f>SUM(AD539)</f>
        <v>0</v>
      </c>
    </row>
    <row r="541" spans="1:30" ht="51" thickBot="1">
      <c r="A541" s="231" t="s">
        <v>9</v>
      </c>
      <c r="B541" s="232"/>
      <c r="C541" s="232"/>
      <c r="D541" s="232"/>
      <c r="E541" s="232"/>
      <c r="F541" s="232"/>
      <c r="G541" s="232"/>
      <c r="H541" s="232"/>
      <c r="I541" s="232"/>
      <c r="J541" s="232"/>
      <c r="K541" s="232"/>
      <c r="L541" s="232"/>
      <c r="M541" s="232"/>
      <c r="N541" s="232"/>
      <c r="O541" s="232"/>
      <c r="P541" s="232"/>
      <c r="Q541" s="232"/>
      <c r="R541" s="232"/>
      <c r="S541" s="232"/>
      <c r="T541" s="232"/>
      <c r="U541" s="232"/>
      <c r="V541" s="232"/>
      <c r="W541" s="232"/>
      <c r="X541" s="232"/>
      <c r="Y541" s="232"/>
      <c r="Z541" s="232"/>
      <c r="AA541" s="232"/>
      <c r="AB541" s="232"/>
      <c r="AC541" s="232"/>
      <c r="AD541" s="233"/>
    </row>
    <row r="542" spans="1:30" ht="101.25" thickBot="1">
      <c r="A542" s="103">
        <v>28</v>
      </c>
      <c r="B542" s="125" t="s">
        <v>296</v>
      </c>
      <c r="C542" s="103"/>
      <c r="D542" s="104"/>
      <c r="E542" s="104"/>
      <c r="F542" s="104"/>
      <c r="G542" s="104"/>
      <c r="H542" s="104"/>
      <c r="I542" s="104"/>
      <c r="J542" s="104">
        <v>25</v>
      </c>
      <c r="K542" s="104"/>
      <c r="L542" s="104"/>
      <c r="M542" s="104"/>
      <c r="N542" s="106"/>
      <c r="O542" s="101"/>
      <c r="P542" s="106"/>
      <c r="Q542" s="101">
        <v>2</v>
      </c>
      <c r="R542" s="106">
        <v>4</v>
      </c>
      <c r="S542" s="101"/>
      <c r="T542" s="106"/>
      <c r="U542" s="101"/>
      <c r="V542" s="106"/>
      <c r="W542" s="103"/>
      <c r="X542" s="101"/>
      <c r="Y542" s="106"/>
      <c r="Z542" s="101"/>
      <c r="AA542" s="103"/>
      <c r="AB542" s="106"/>
      <c r="AC542" s="101"/>
      <c r="AD542" s="104"/>
    </row>
    <row r="543" spans="1:30" ht="101.25" thickBot="1">
      <c r="A543" s="105">
        <v>59</v>
      </c>
      <c r="B543" s="117" t="s">
        <v>179</v>
      </c>
      <c r="C543" s="105"/>
      <c r="D543" s="109"/>
      <c r="E543" s="109"/>
      <c r="F543" s="109"/>
      <c r="G543" s="109">
        <v>8</v>
      </c>
      <c r="H543" s="109"/>
      <c r="I543" s="109">
        <v>24</v>
      </c>
      <c r="J543" s="109">
        <v>40</v>
      </c>
      <c r="K543" s="109"/>
      <c r="L543" s="109"/>
      <c r="M543" s="109"/>
      <c r="N543" s="110"/>
      <c r="O543" s="107"/>
      <c r="P543" s="110">
        <v>1</v>
      </c>
      <c r="Q543" s="107"/>
      <c r="R543" s="110"/>
      <c r="S543" s="107"/>
      <c r="T543" s="110"/>
      <c r="U543" s="107">
        <v>8</v>
      </c>
      <c r="V543" s="110"/>
      <c r="W543" s="107"/>
      <c r="X543" s="105"/>
      <c r="Y543" s="110"/>
      <c r="Z543" s="107"/>
      <c r="AA543" s="107"/>
      <c r="AB543" s="110"/>
      <c r="AC543" s="107"/>
      <c r="AD543" s="109"/>
    </row>
    <row r="544" spans="1:30" ht="101.25" thickBot="1">
      <c r="A544" s="105">
        <v>103</v>
      </c>
      <c r="B544" s="117" t="s">
        <v>261</v>
      </c>
      <c r="C544" s="107"/>
      <c r="D544" s="109"/>
      <c r="E544" s="109"/>
      <c r="F544" s="109"/>
      <c r="G544" s="109"/>
      <c r="H544" s="109"/>
      <c r="I544" s="109">
        <v>154</v>
      </c>
      <c r="J544" s="109">
        <v>37</v>
      </c>
      <c r="K544" s="109"/>
      <c r="L544" s="109"/>
      <c r="M544" s="109"/>
      <c r="N544" s="109"/>
      <c r="O544" s="109"/>
      <c r="P544" s="109">
        <v>7</v>
      </c>
      <c r="Q544" s="109"/>
      <c r="R544" s="109">
        <v>4</v>
      </c>
      <c r="S544" s="109"/>
      <c r="T544" s="109"/>
      <c r="U544" s="109">
        <v>57</v>
      </c>
      <c r="V544" s="109"/>
      <c r="W544" s="109"/>
      <c r="X544" s="109"/>
      <c r="Y544" s="109"/>
      <c r="Z544" s="109"/>
      <c r="AA544" s="109"/>
      <c r="AB544" s="109"/>
      <c r="AC544" s="109"/>
      <c r="AD544" s="109"/>
    </row>
    <row r="545" spans="1:30" ht="101.25" thickBot="1">
      <c r="A545" s="105">
        <v>22</v>
      </c>
      <c r="B545" s="108" t="s">
        <v>269</v>
      </c>
      <c r="C545" s="105"/>
      <c r="D545" s="109"/>
      <c r="E545" s="109"/>
      <c r="F545" s="109">
        <v>7</v>
      </c>
      <c r="G545" s="109"/>
      <c r="H545" s="109"/>
      <c r="I545" s="109"/>
      <c r="J545" s="109"/>
      <c r="K545" s="109"/>
      <c r="L545" s="109"/>
      <c r="M545" s="109"/>
      <c r="N545" s="110"/>
      <c r="O545" s="107">
        <v>7</v>
      </c>
      <c r="P545" s="110"/>
      <c r="Q545" s="107"/>
      <c r="R545" s="110"/>
      <c r="S545" s="107"/>
      <c r="T545" s="107"/>
      <c r="U545" s="107"/>
      <c r="V545" s="110"/>
      <c r="W545" s="107"/>
      <c r="X545" s="107"/>
      <c r="Y545" s="110"/>
      <c r="Z545" s="107"/>
      <c r="AA545" s="110"/>
      <c r="AB545" s="107"/>
      <c r="AC545" s="107"/>
      <c r="AD545" s="109"/>
    </row>
    <row r="546" spans="1:30" ht="101.25" thickBot="1">
      <c r="A546" s="107" t="s">
        <v>37</v>
      </c>
      <c r="B546" s="108" t="s">
        <v>75</v>
      </c>
      <c r="C546" s="105"/>
      <c r="D546" s="109">
        <v>40</v>
      </c>
      <c r="E546" s="109"/>
      <c r="F546" s="109"/>
      <c r="G546" s="109"/>
      <c r="H546" s="109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  <c r="U546" s="115"/>
      <c r="V546" s="115"/>
      <c r="W546" s="115"/>
      <c r="X546" s="115"/>
      <c r="Y546" s="115"/>
      <c r="Z546" s="115"/>
      <c r="AA546" s="115"/>
      <c r="AB546" s="115"/>
      <c r="AC546" s="115"/>
      <c r="AD546" s="115"/>
    </row>
    <row r="547" spans="1:30" ht="48.75" customHeight="1" thickBot="1">
      <c r="A547" s="105"/>
      <c r="B547" s="112" t="s">
        <v>31</v>
      </c>
      <c r="C547" s="105">
        <f aca="true" t="shared" si="112" ref="C547:AD547">SUM(C542:C546)</f>
        <v>0</v>
      </c>
      <c r="D547" s="105">
        <f t="shared" si="112"/>
        <v>40</v>
      </c>
      <c r="E547" s="105">
        <f t="shared" si="112"/>
        <v>0</v>
      </c>
      <c r="F547" s="105">
        <f t="shared" si="112"/>
        <v>7</v>
      </c>
      <c r="G547" s="105">
        <f t="shared" si="112"/>
        <v>8</v>
      </c>
      <c r="H547" s="105">
        <f t="shared" si="112"/>
        <v>0</v>
      </c>
      <c r="I547" s="105">
        <f t="shared" si="112"/>
        <v>178</v>
      </c>
      <c r="J547" s="105">
        <f t="shared" si="112"/>
        <v>102</v>
      </c>
      <c r="K547" s="105">
        <f t="shared" si="112"/>
        <v>0</v>
      </c>
      <c r="L547" s="105">
        <f t="shared" si="112"/>
        <v>0</v>
      </c>
      <c r="M547" s="105">
        <f t="shared" si="112"/>
        <v>0</v>
      </c>
      <c r="N547" s="105">
        <f t="shared" si="112"/>
        <v>0</v>
      </c>
      <c r="O547" s="105">
        <f t="shared" si="112"/>
        <v>7</v>
      </c>
      <c r="P547" s="105">
        <f t="shared" si="112"/>
        <v>8</v>
      </c>
      <c r="Q547" s="105">
        <f t="shared" si="112"/>
        <v>2</v>
      </c>
      <c r="R547" s="105">
        <f t="shared" si="112"/>
        <v>8</v>
      </c>
      <c r="S547" s="105">
        <f t="shared" si="112"/>
        <v>0</v>
      </c>
      <c r="T547" s="105">
        <f t="shared" si="112"/>
        <v>0</v>
      </c>
      <c r="U547" s="105">
        <f t="shared" si="112"/>
        <v>65</v>
      </c>
      <c r="V547" s="105">
        <f t="shared" si="112"/>
        <v>0</v>
      </c>
      <c r="W547" s="105">
        <f t="shared" si="112"/>
        <v>0</v>
      </c>
      <c r="X547" s="105">
        <f t="shared" si="112"/>
        <v>0</v>
      </c>
      <c r="Y547" s="105">
        <f t="shared" si="112"/>
        <v>0</v>
      </c>
      <c r="Z547" s="105">
        <f t="shared" si="112"/>
        <v>0</v>
      </c>
      <c r="AA547" s="105">
        <f t="shared" si="112"/>
        <v>0</v>
      </c>
      <c r="AB547" s="105">
        <f t="shared" si="112"/>
        <v>0</v>
      </c>
      <c r="AC547" s="105">
        <f t="shared" si="112"/>
        <v>0</v>
      </c>
      <c r="AD547" s="105">
        <f t="shared" si="112"/>
        <v>0</v>
      </c>
    </row>
    <row r="548" spans="1:30" ht="51" thickBot="1">
      <c r="A548" s="231" t="s">
        <v>30</v>
      </c>
      <c r="B548" s="232"/>
      <c r="C548" s="232"/>
      <c r="D548" s="232"/>
      <c r="E548" s="232"/>
      <c r="F548" s="232"/>
      <c r="G548" s="232"/>
      <c r="H548" s="232"/>
      <c r="I548" s="232"/>
      <c r="J548" s="232"/>
      <c r="K548" s="232"/>
      <c r="L548" s="232"/>
      <c r="M548" s="232"/>
      <c r="N548" s="232"/>
      <c r="O548" s="232"/>
      <c r="P548" s="232"/>
      <c r="Q548" s="232"/>
      <c r="R548" s="232"/>
      <c r="S548" s="232"/>
      <c r="T548" s="232"/>
      <c r="U548" s="232"/>
      <c r="V548" s="232"/>
      <c r="W548" s="232"/>
      <c r="X548" s="232"/>
      <c r="Y548" s="232"/>
      <c r="Z548" s="232"/>
      <c r="AA548" s="232"/>
      <c r="AB548" s="232"/>
      <c r="AC548" s="232"/>
      <c r="AD548" s="233"/>
    </row>
    <row r="549" spans="1:30" ht="101.25" thickBot="1">
      <c r="A549" s="107">
        <v>8.9</v>
      </c>
      <c r="B549" s="117" t="s">
        <v>237</v>
      </c>
      <c r="C549" s="107"/>
      <c r="D549" s="109"/>
      <c r="E549" s="107"/>
      <c r="F549" s="107"/>
      <c r="G549" s="107"/>
      <c r="H549" s="109"/>
      <c r="I549" s="109"/>
      <c r="J549" s="109"/>
      <c r="K549" s="109"/>
      <c r="L549" s="109"/>
      <c r="M549" s="109"/>
      <c r="N549" s="110"/>
      <c r="O549" s="105"/>
      <c r="P549" s="110"/>
      <c r="Q549" s="105"/>
      <c r="R549" s="110"/>
      <c r="S549" s="105">
        <v>185</v>
      </c>
      <c r="T549" s="110"/>
      <c r="U549" s="105"/>
      <c r="V549" s="110"/>
      <c r="W549" s="105"/>
      <c r="X549" s="105"/>
      <c r="Y549" s="110"/>
      <c r="Z549" s="105"/>
      <c r="AA549" s="105"/>
      <c r="AB549" s="110"/>
      <c r="AC549" s="105"/>
      <c r="AD549" s="109"/>
    </row>
    <row r="550" spans="1:30" ht="151.5" thickBot="1">
      <c r="A550" s="107" t="s">
        <v>37</v>
      </c>
      <c r="B550" s="108" t="s">
        <v>306</v>
      </c>
      <c r="C550" s="105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>
        <v>22</v>
      </c>
      <c r="O550" s="109"/>
      <c r="P550" s="109"/>
      <c r="Q550" s="109"/>
      <c r="R550" s="109"/>
      <c r="S550" s="109"/>
      <c r="T550" s="109"/>
      <c r="U550" s="109"/>
      <c r="V550" s="109"/>
      <c r="W550" s="109"/>
      <c r="X550" s="109"/>
      <c r="Y550" s="109"/>
      <c r="Z550" s="109"/>
      <c r="AA550" s="109"/>
      <c r="AB550" s="109"/>
      <c r="AC550" s="109"/>
      <c r="AD550" s="109"/>
    </row>
    <row r="551" spans="1:30" ht="51" thickBot="1">
      <c r="A551" s="107"/>
      <c r="B551" s="108" t="s">
        <v>7</v>
      </c>
      <c r="C551" s="105">
        <f aca="true" t="shared" si="113" ref="C551:AD551">SUM(C549:C550)</f>
        <v>0</v>
      </c>
      <c r="D551" s="105">
        <f t="shared" si="113"/>
        <v>0</v>
      </c>
      <c r="E551" s="105">
        <f t="shared" si="113"/>
        <v>0</v>
      </c>
      <c r="F551" s="105">
        <f t="shared" si="113"/>
        <v>0</v>
      </c>
      <c r="G551" s="105">
        <f t="shared" si="113"/>
        <v>0</v>
      </c>
      <c r="H551" s="105">
        <f t="shared" si="113"/>
        <v>0</v>
      </c>
      <c r="I551" s="105">
        <f t="shared" si="113"/>
        <v>0</v>
      </c>
      <c r="J551" s="105">
        <f t="shared" si="113"/>
        <v>0</v>
      </c>
      <c r="K551" s="105">
        <f t="shared" si="113"/>
        <v>0</v>
      </c>
      <c r="L551" s="105">
        <f t="shared" si="113"/>
        <v>0</v>
      </c>
      <c r="M551" s="105">
        <f t="shared" si="113"/>
        <v>0</v>
      </c>
      <c r="N551" s="105">
        <f t="shared" si="113"/>
        <v>22</v>
      </c>
      <c r="O551" s="105">
        <f t="shared" si="113"/>
        <v>0</v>
      </c>
      <c r="P551" s="105">
        <f t="shared" si="113"/>
        <v>0</v>
      </c>
      <c r="Q551" s="105">
        <f t="shared" si="113"/>
        <v>0</v>
      </c>
      <c r="R551" s="105">
        <f t="shared" si="113"/>
        <v>0</v>
      </c>
      <c r="S551" s="105">
        <f t="shared" si="113"/>
        <v>185</v>
      </c>
      <c r="T551" s="105">
        <f t="shared" si="113"/>
        <v>0</v>
      </c>
      <c r="U551" s="105">
        <f t="shared" si="113"/>
        <v>0</v>
      </c>
      <c r="V551" s="105">
        <f t="shared" si="113"/>
        <v>0</v>
      </c>
      <c r="W551" s="105">
        <f t="shared" si="113"/>
        <v>0</v>
      </c>
      <c r="X551" s="105">
        <f t="shared" si="113"/>
        <v>0</v>
      </c>
      <c r="Y551" s="105">
        <f t="shared" si="113"/>
        <v>0</v>
      </c>
      <c r="Z551" s="105">
        <f t="shared" si="113"/>
        <v>0</v>
      </c>
      <c r="AA551" s="105">
        <f t="shared" si="113"/>
        <v>0</v>
      </c>
      <c r="AB551" s="105">
        <f t="shared" si="113"/>
        <v>0</v>
      </c>
      <c r="AC551" s="105">
        <f t="shared" si="113"/>
        <v>0</v>
      </c>
      <c r="AD551" s="105">
        <f t="shared" si="113"/>
        <v>0</v>
      </c>
    </row>
    <row r="552" spans="1:30" ht="51" thickBot="1">
      <c r="A552" s="227" t="s">
        <v>32</v>
      </c>
      <c r="B552" s="228"/>
      <c r="C552" s="228"/>
      <c r="D552" s="228"/>
      <c r="E552" s="228"/>
      <c r="F552" s="228"/>
      <c r="G552" s="228"/>
      <c r="H552" s="228"/>
      <c r="I552" s="228"/>
      <c r="J552" s="228"/>
      <c r="K552" s="228"/>
      <c r="L552" s="228"/>
      <c r="M552" s="228"/>
      <c r="N552" s="228"/>
      <c r="O552" s="228"/>
      <c r="P552" s="228"/>
      <c r="Q552" s="228"/>
      <c r="R552" s="228"/>
      <c r="S552" s="228"/>
      <c r="T552" s="228"/>
      <c r="U552" s="228"/>
      <c r="V552" s="228"/>
      <c r="W552" s="228"/>
      <c r="X552" s="228"/>
      <c r="Y552" s="228"/>
      <c r="Z552" s="228"/>
      <c r="AA552" s="228"/>
      <c r="AB552" s="228"/>
      <c r="AC552" s="228"/>
      <c r="AD552" s="229"/>
    </row>
    <row r="553" spans="1:30" ht="101.25" thickBot="1">
      <c r="A553" s="101">
        <v>63</v>
      </c>
      <c r="B553" s="102" t="s">
        <v>250</v>
      </c>
      <c r="C553" s="103"/>
      <c r="D553" s="104"/>
      <c r="E553" s="104"/>
      <c r="F553" s="104"/>
      <c r="G553" s="104">
        <v>10</v>
      </c>
      <c r="H553" s="104"/>
      <c r="I553" s="104"/>
      <c r="J553" s="104"/>
      <c r="K553" s="104"/>
      <c r="L553" s="104">
        <v>15</v>
      </c>
      <c r="M553" s="104">
        <v>11</v>
      </c>
      <c r="N553" s="106"/>
      <c r="O553" s="101">
        <v>13</v>
      </c>
      <c r="P553" s="106"/>
      <c r="Q553" s="101">
        <v>3</v>
      </c>
      <c r="R553" s="106">
        <v>11</v>
      </c>
      <c r="S553" s="101"/>
      <c r="T553" s="106">
        <v>99</v>
      </c>
      <c r="U553" s="101"/>
      <c r="V553" s="106"/>
      <c r="W553" s="101"/>
      <c r="X553" s="101"/>
      <c r="Y553" s="106"/>
      <c r="Z553" s="101"/>
      <c r="AA553" s="101"/>
      <c r="AB553" s="106"/>
      <c r="AC553" s="101"/>
      <c r="AD553" s="104"/>
    </row>
    <row r="554" spans="1:30" ht="51" thickBot="1">
      <c r="A554" s="107">
        <v>16</v>
      </c>
      <c r="B554" s="108" t="s">
        <v>17</v>
      </c>
      <c r="C554" s="105"/>
      <c r="D554" s="115"/>
      <c r="E554" s="115"/>
      <c r="F554" s="115"/>
      <c r="G554" s="115"/>
      <c r="H554" s="109"/>
      <c r="I554" s="109"/>
      <c r="J554" s="109"/>
      <c r="K554" s="109"/>
      <c r="L554" s="109"/>
      <c r="M554" s="109"/>
      <c r="N554" s="110"/>
      <c r="O554" s="105">
        <v>9</v>
      </c>
      <c r="P554" s="110"/>
      <c r="Q554" s="105"/>
      <c r="R554" s="110"/>
      <c r="S554" s="105">
        <v>85</v>
      </c>
      <c r="T554" s="110"/>
      <c r="U554" s="105"/>
      <c r="V554" s="107"/>
      <c r="W554" s="110"/>
      <c r="X554" s="105"/>
      <c r="Y554" s="105"/>
      <c r="Z554" s="110"/>
      <c r="AA554" s="107"/>
      <c r="AB554" s="107">
        <v>1</v>
      </c>
      <c r="AC554" s="110"/>
      <c r="AD554" s="105"/>
    </row>
    <row r="555" spans="1:30" ht="101.25" thickBot="1">
      <c r="A555" s="107">
        <v>14</v>
      </c>
      <c r="B555" s="108" t="s">
        <v>203</v>
      </c>
      <c r="C555" s="105"/>
      <c r="D555" s="109"/>
      <c r="E555" s="109"/>
      <c r="F555" s="109"/>
      <c r="G555" s="109"/>
      <c r="H555" s="109"/>
      <c r="I555" s="109"/>
      <c r="J555" s="109"/>
      <c r="K555" s="109"/>
      <c r="L555" s="109">
        <v>110</v>
      </c>
      <c r="M555" s="109"/>
      <c r="N555" s="109"/>
      <c r="O555" s="109"/>
      <c r="P555" s="109"/>
      <c r="Q555" s="109"/>
      <c r="R555" s="109"/>
      <c r="S555" s="109"/>
      <c r="T555" s="109"/>
      <c r="U555" s="109"/>
      <c r="V555" s="109"/>
      <c r="W555" s="109"/>
      <c r="X555" s="109"/>
      <c r="Y555" s="109"/>
      <c r="Z555" s="109"/>
      <c r="AA555" s="109"/>
      <c r="AB555" s="109"/>
      <c r="AC555" s="109"/>
      <c r="AD555" s="115"/>
    </row>
    <row r="556" spans="1:30" ht="51" thickBot="1">
      <c r="A556" s="97"/>
      <c r="B556" s="108" t="s">
        <v>7</v>
      </c>
      <c r="C556" s="105">
        <f aca="true" t="shared" si="114" ref="C556:AD556">SUM(C553:C555)</f>
        <v>0</v>
      </c>
      <c r="D556" s="105">
        <f t="shared" si="114"/>
        <v>0</v>
      </c>
      <c r="E556" s="105">
        <f t="shared" si="114"/>
        <v>0</v>
      </c>
      <c r="F556" s="105">
        <f t="shared" si="114"/>
        <v>0</v>
      </c>
      <c r="G556" s="105">
        <f t="shared" si="114"/>
        <v>10</v>
      </c>
      <c r="H556" s="105">
        <f t="shared" si="114"/>
        <v>0</v>
      </c>
      <c r="I556" s="105">
        <f t="shared" si="114"/>
        <v>0</v>
      </c>
      <c r="J556" s="105">
        <f t="shared" si="114"/>
        <v>0</v>
      </c>
      <c r="K556" s="105">
        <f t="shared" si="114"/>
        <v>0</v>
      </c>
      <c r="L556" s="105">
        <f t="shared" si="114"/>
        <v>125</v>
      </c>
      <c r="M556" s="105">
        <f t="shared" si="114"/>
        <v>11</v>
      </c>
      <c r="N556" s="105">
        <f t="shared" si="114"/>
        <v>0</v>
      </c>
      <c r="O556" s="105">
        <f t="shared" si="114"/>
        <v>22</v>
      </c>
      <c r="P556" s="105">
        <f t="shared" si="114"/>
        <v>0</v>
      </c>
      <c r="Q556" s="105">
        <f t="shared" si="114"/>
        <v>3</v>
      </c>
      <c r="R556" s="105">
        <f t="shared" si="114"/>
        <v>11</v>
      </c>
      <c r="S556" s="105">
        <f t="shared" si="114"/>
        <v>85</v>
      </c>
      <c r="T556" s="105">
        <f t="shared" si="114"/>
        <v>99</v>
      </c>
      <c r="U556" s="105">
        <f t="shared" si="114"/>
        <v>0</v>
      </c>
      <c r="V556" s="105">
        <f t="shared" si="114"/>
        <v>0</v>
      </c>
      <c r="W556" s="105">
        <f t="shared" si="114"/>
        <v>0</v>
      </c>
      <c r="X556" s="105">
        <f t="shared" si="114"/>
        <v>0</v>
      </c>
      <c r="Y556" s="105">
        <f t="shared" si="114"/>
        <v>0</v>
      </c>
      <c r="Z556" s="105">
        <f t="shared" si="114"/>
        <v>0</v>
      </c>
      <c r="AA556" s="105">
        <f t="shared" si="114"/>
        <v>0</v>
      </c>
      <c r="AB556" s="105">
        <f t="shared" si="114"/>
        <v>1</v>
      </c>
      <c r="AC556" s="105">
        <f t="shared" si="114"/>
        <v>0</v>
      </c>
      <c r="AD556" s="105">
        <f t="shared" si="114"/>
        <v>0</v>
      </c>
    </row>
    <row r="557" spans="1:30" ht="90.75" customHeight="1" thickBot="1">
      <c r="A557" s="91"/>
      <c r="B557" s="108" t="s">
        <v>76</v>
      </c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  <c r="AA557" s="105"/>
      <c r="AB557" s="105"/>
      <c r="AC557" s="105">
        <v>4</v>
      </c>
      <c r="AD557" s="105"/>
    </row>
    <row r="558" spans="1:30" ht="86.25" customHeight="1" thickBot="1">
      <c r="A558" s="107"/>
      <c r="B558" s="121" t="s">
        <v>11</v>
      </c>
      <c r="C558" s="105">
        <f aca="true" t="shared" si="115" ref="C558:AB558">C537+C540+C547+C551+C556</f>
        <v>35</v>
      </c>
      <c r="D558" s="105">
        <f t="shared" si="115"/>
        <v>40</v>
      </c>
      <c r="E558" s="105">
        <f t="shared" si="115"/>
        <v>0</v>
      </c>
      <c r="F558" s="105">
        <f t="shared" si="115"/>
        <v>7</v>
      </c>
      <c r="G558" s="105">
        <f t="shared" si="115"/>
        <v>35</v>
      </c>
      <c r="H558" s="105">
        <f t="shared" si="115"/>
        <v>0</v>
      </c>
      <c r="I558" s="105">
        <f t="shared" si="115"/>
        <v>178</v>
      </c>
      <c r="J558" s="105">
        <f t="shared" si="115"/>
        <v>102</v>
      </c>
      <c r="K558" s="105">
        <f t="shared" si="115"/>
        <v>100</v>
      </c>
      <c r="L558" s="105">
        <f t="shared" si="115"/>
        <v>125</v>
      </c>
      <c r="M558" s="105">
        <f t="shared" si="115"/>
        <v>11</v>
      </c>
      <c r="N558" s="105">
        <f t="shared" si="115"/>
        <v>22</v>
      </c>
      <c r="O558" s="105">
        <f t="shared" si="115"/>
        <v>42</v>
      </c>
      <c r="P558" s="105">
        <f t="shared" si="115"/>
        <v>16</v>
      </c>
      <c r="Q558" s="105">
        <f t="shared" si="115"/>
        <v>5</v>
      </c>
      <c r="R558" s="105">
        <f t="shared" si="115"/>
        <v>19</v>
      </c>
      <c r="S558" s="105">
        <f t="shared" si="115"/>
        <v>468</v>
      </c>
      <c r="T558" s="105">
        <f t="shared" si="115"/>
        <v>99</v>
      </c>
      <c r="U558" s="105">
        <f t="shared" si="115"/>
        <v>65</v>
      </c>
      <c r="V558" s="105">
        <f t="shared" si="115"/>
        <v>0</v>
      </c>
      <c r="W558" s="105">
        <f t="shared" si="115"/>
        <v>0</v>
      </c>
      <c r="X558" s="105">
        <f t="shared" si="115"/>
        <v>0</v>
      </c>
      <c r="Y558" s="105">
        <f t="shared" si="115"/>
        <v>0</v>
      </c>
      <c r="Z558" s="105">
        <f t="shared" si="115"/>
        <v>0</v>
      </c>
      <c r="AA558" s="105">
        <f t="shared" si="115"/>
        <v>2</v>
      </c>
      <c r="AB558" s="105">
        <f t="shared" si="115"/>
        <v>1</v>
      </c>
      <c r="AC558" s="105">
        <v>4</v>
      </c>
      <c r="AD558" s="105">
        <f>AD537+AD540+AD547+AD551+AD556</f>
        <v>0</v>
      </c>
    </row>
    <row r="559" spans="1:30" ht="47.25" customHeight="1" thickBot="1">
      <c r="A559" s="231" t="s">
        <v>81</v>
      </c>
      <c r="B559" s="232"/>
      <c r="C559" s="232"/>
      <c r="D559" s="232"/>
      <c r="E559" s="232"/>
      <c r="F559" s="232"/>
      <c r="G559" s="232"/>
      <c r="H559" s="232"/>
      <c r="I559" s="232"/>
      <c r="J559" s="232"/>
      <c r="K559" s="232"/>
      <c r="L559" s="232"/>
      <c r="M559" s="232"/>
      <c r="N559" s="232"/>
      <c r="O559" s="232"/>
      <c r="P559" s="232"/>
      <c r="Q559" s="232"/>
      <c r="R559" s="232"/>
      <c r="S559" s="232"/>
      <c r="T559" s="232"/>
      <c r="U559" s="232"/>
      <c r="V559" s="232"/>
      <c r="W559" s="232"/>
      <c r="X559" s="232"/>
      <c r="Y559" s="232"/>
      <c r="Z559" s="232"/>
      <c r="AA559" s="232"/>
      <c r="AB559" s="232"/>
      <c r="AC559" s="232"/>
      <c r="AD559" s="233"/>
    </row>
    <row r="560" spans="1:30" ht="51" thickBot="1">
      <c r="A560" s="231" t="s">
        <v>139</v>
      </c>
      <c r="B560" s="232"/>
      <c r="C560" s="232"/>
      <c r="D560" s="232"/>
      <c r="E560" s="232"/>
      <c r="F560" s="232"/>
      <c r="G560" s="232"/>
      <c r="H560" s="232"/>
      <c r="I560" s="232"/>
      <c r="J560" s="232"/>
      <c r="K560" s="232"/>
      <c r="L560" s="232"/>
      <c r="M560" s="232"/>
      <c r="N560" s="232"/>
      <c r="O560" s="232"/>
      <c r="P560" s="232"/>
      <c r="Q560" s="232"/>
      <c r="R560" s="232"/>
      <c r="S560" s="232"/>
      <c r="T560" s="232"/>
      <c r="U560" s="232"/>
      <c r="V560" s="232"/>
      <c r="W560" s="232"/>
      <c r="X560" s="232"/>
      <c r="Y560" s="232"/>
      <c r="Z560" s="232"/>
      <c r="AA560" s="232"/>
      <c r="AB560" s="232"/>
      <c r="AC560" s="232"/>
      <c r="AD560" s="233"/>
    </row>
    <row r="561" spans="1:30" ht="50.25" customHeight="1">
      <c r="A561" s="236" t="s">
        <v>130</v>
      </c>
      <c r="B561" s="234" t="s">
        <v>24</v>
      </c>
      <c r="C561" s="221" t="s">
        <v>63</v>
      </c>
      <c r="D561" s="221" t="s">
        <v>64</v>
      </c>
      <c r="E561" s="221" t="s">
        <v>65</v>
      </c>
      <c r="F561" s="221" t="s">
        <v>66</v>
      </c>
      <c r="G561" s="221" t="s">
        <v>60</v>
      </c>
      <c r="H561" s="221" t="s">
        <v>67</v>
      </c>
      <c r="I561" s="221" t="s">
        <v>114</v>
      </c>
      <c r="J561" s="221" t="s">
        <v>108</v>
      </c>
      <c r="K561" s="89"/>
      <c r="L561" s="221" t="s">
        <v>120</v>
      </c>
      <c r="M561" s="221" t="s">
        <v>69</v>
      </c>
      <c r="N561" s="221" t="s">
        <v>48</v>
      </c>
      <c r="O561" s="221" t="s">
        <v>49</v>
      </c>
      <c r="P561" s="221" t="s">
        <v>70</v>
      </c>
      <c r="Q561" s="221" t="s">
        <v>50</v>
      </c>
      <c r="R561" s="221" t="s">
        <v>71</v>
      </c>
      <c r="S561" s="221" t="s">
        <v>208</v>
      </c>
      <c r="T561" s="221" t="s">
        <v>74</v>
      </c>
      <c r="U561" s="221" t="s">
        <v>111</v>
      </c>
      <c r="V561" s="221" t="s">
        <v>116</v>
      </c>
      <c r="W561" s="221" t="s">
        <v>117</v>
      </c>
      <c r="X561" s="221" t="s">
        <v>51</v>
      </c>
      <c r="Y561" s="221" t="s">
        <v>52</v>
      </c>
      <c r="Z561" s="221" t="s">
        <v>54</v>
      </c>
      <c r="AA561" s="89"/>
      <c r="AB561" s="221" t="s">
        <v>72</v>
      </c>
      <c r="AC561" s="221" t="s">
        <v>53</v>
      </c>
      <c r="AD561" s="221" t="s">
        <v>73</v>
      </c>
    </row>
    <row r="562" spans="1:30" ht="384.75" customHeight="1" thickBot="1">
      <c r="A562" s="237"/>
      <c r="B562" s="235"/>
      <c r="C562" s="222"/>
      <c r="D562" s="222"/>
      <c r="E562" s="222"/>
      <c r="F562" s="222"/>
      <c r="G562" s="222"/>
      <c r="H562" s="222"/>
      <c r="I562" s="222"/>
      <c r="J562" s="222"/>
      <c r="K562" s="90" t="s">
        <v>68</v>
      </c>
      <c r="L562" s="222"/>
      <c r="M562" s="222"/>
      <c r="N562" s="222"/>
      <c r="O562" s="222"/>
      <c r="P562" s="222"/>
      <c r="Q562" s="222"/>
      <c r="R562" s="222"/>
      <c r="S562" s="222"/>
      <c r="T562" s="222"/>
      <c r="U562" s="222"/>
      <c r="V562" s="222"/>
      <c r="W562" s="222"/>
      <c r="X562" s="222"/>
      <c r="Y562" s="222"/>
      <c r="Z562" s="222"/>
      <c r="AA562" s="90" t="s">
        <v>184</v>
      </c>
      <c r="AB562" s="222"/>
      <c r="AC562" s="222"/>
      <c r="AD562" s="222"/>
    </row>
    <row r="563" spans="1:30" ht="51" thickBot="1">
      <c r="A563" s="91">
        <v>1</v>
      </c>
      <c r="B563" s="96">
        <v>2</v>
      </c>
      <c r="C563" s="97" t="s">
        <v>61</v>
      </c>
      <c r="D563" s="98">
        <v>4</v>
      </c>
      <c r="E563" s="97">
        <v>5</v>
      </c>
      <c r="F563" s="97">
        <v>6</v>
      </c>
      <c r="G563" s="97">
        <v>7</v>
      </c>
      <c r="H563" s="97">
        <v>8</v>
      </c>
      <c r="I563" s="97" t="s">
        <v>62</v>
      </c>
      <c r="J563" s="98">
        <v>10</v>
      </c>
      <c r="K563" s="97">
        <v>11</v>
      </c>
      <c r="L563" s="97">
        <v>12</v>
      </c>
      <c r="M563" s="97">
        <v>13</v>
      </c>
      <c r="N563" s="97">
        <v>14</v>
      </c>
      <c r="O563" s="97">
        <v>15</v>
      </c>
      <c r="P563" s="99">
        <v>16</v>
      </c>
      <c r="Q563" s="97">
        <v>17</v>
      </c>
      <c r="R563" s="99">
        <v>18</v>
      </c>
      <c r="S563" s="97">
        <v>19</v>
      </c>
      <c r="T563" s="99">
        <v>20</v>
      </c>
      <c r="U563" s="97">
        <v>21</v>
      </c>
      <c r="V563" s="97">
        <v>22</v>
      </c>
      <c r="W563" s="99">
        <v>23</v>
      </c>
      <c r="X563" s="97">
        <v>24</v>
      </c>
      <c r="Y563" s="97">
        <v>25</v>
      </c>
      <c r="Z563" s="97">
        <v>26</v>
      </c>
      <c r="AA563" s="99">
        <v>27</v>
      </c>
      <c r="AB563" s="97">
        <v>28</v>
      </c>
      <c r="AC563" s="97">
        <v>29</v>
      </c>
      <c r="AD563" s="100">
        <v>30</v>
      </c>
    </row>
    <row r="564" spans="1:30" ht="51" thickBot="1">
      <c r="A564" s="231" t="s">
        <v>6</v>
      </c>
      <c r="B564" s="232"/>
      <c r="C564" s="232"/>
      <c r="D564" s="232"/>
      <c r="E564" s="232"/>
      <c r="F564" s="232"/>
      <c r="G564" s="232"/>
      <c r="H564" s="232"/>
      <c r="I564" s="232"/>
      <c r="J564" s="232"/>
      <c r="K564" s="232"/>
      <c r="L564" s="232"/>
      <c r="M564" s="232"/>
      <c r="N564" s="232"/>
      <c r="O564" s="232"/>
      <c r="P564" s="232"/>
      <c r="Q564" s="232"/>
      <c r="R564" s="232"/>
      <c r="S564" s="232"/>
      <c r="T564" s="232"/>
      <c r="U564" s="232"/>
      <c r="V564" s="232"/>
      <c r="W564" s="232"/>
      <c r="X564" s="232"/>
      <c r="Y564" s="232"/>
      <c r="Z564" s="232"/>
      <c r="AA564" s="232"/>
      <c r="AB564" s="232"/>
      <c r="AC564" s="232"/>
      <c r="AD564" s="233"/>
    </row>
    <row r="565" spans="1:30" ht="101.25" thickBot="1">
      <c r="A565" s="101">
        <v>1</v>
      </c>
      <c r="B565" s="102" t="s">
        <v>171</v>
      </c>
      <c r="C565" s="103"/>
      <c r="D565" s="104"/>
      <c r="E565" s="104"/>
      <c r="F565" s="104"/>
      <c r="G565" s="104"/>
      <c r="H565" s="104">
        <v>12</v>
      </c>
      <c r="I565" s="104"/>
      <c r="J565" s="104"/>
      <c r="K565" s="104"/>
      <c r="L565" s="104"/>
      <c r="M565" s="104"/>
      <c r="N565" s="101"/>
      <c r="O565" s="105">
        <v>2</v>
      </c>
      <c r="P565" s="105">
        <v>1.5</v>
      </c>
      <c r="Q565" s="106"/>
      <c r="R565" s="101"/>
      <c r="S565" s="106">
        <v>135</v>
      </c>
      <c r="T565" s="101"/>
      <c r="U565" s="103"/>
      <c r="V565" s="106"/>
      <c r="W565" s="101"/>
      <c r="X565" s="106"/>
      <c r="Y565" s="101"/>
      <c r="Z565" s="106"/>
      <c r="AA565" s="103"/>
      <c r="AB565" s="101"/>
      <c r="AC565" s="101"/>
      <c r="AD565" s="104"/>
    </row>
    <row r="566" spans="1:30" ht="51" thickBot="1">
      <c r="A566" s="105">
        <v>25</v>
      </c>
      <c r="B566" s="118" t="s">
        <v>8</v>
      </c>
      <c r="C566" s="105"/>
      <c r="D566" s="115"/>
      <c r="E566" s="115"/>
      <c r="F566" s="115"/>
      <c r="G566" s="115"/>
      <c r="H566" s="109"/>
      <c r="I566" s="109"/>
      <c r="J566" s="109"/>
      <c r="K566" s="109"/>
      <c r="L566" s="109"/>
      <c r="M566" s="109"/>
      <c r="N566" s="110"/>
      <c r="O566" s="105">
        <v>9</v>
      </c>
      <c r="P566" s="110"/>
      <c r="Q566" s="105"/>
      <c r="R566" s="110"/>
      <c r="S566" s="105"/>
      <c r="T566" s="105"/>
      <c r="U566" s="105"/>
      <c r="V566" s="110"/>
      <c r="W566" s="105"/>
      <c r="X566" s="105"/>
      <c r="Y566" s="110"/>
      <c r="Z566" s="105">
        <v>0.5</v>
      </c>
      <c r="AA566" s="105"/>
      <c r="AB566" s="110"/>
      <c r="AC566" s="105"/>
      <c r="AD566" s="109"/>
    </row>
    <row r="567" spans="1:30" ht="48.75" customHeight="1" thickBot="1">
      <c r="A567" s="107">
        <v>3</v>
      </c>
      <c r="B567" s="108" t="s">
        <v>42</v>
      </c>
      <c r="C567" s="109">
        <v>35</v>
      </c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7"/>
      <c r="O567" s="110"/>
      <c r="P567" s="105">
        <v>5</v>
      </c>
      <c r="Q567" s="110"/>
      <c r="R567" s="107"/>
      <c r="S567" s="110"/>
      <c r="T567" s="111"/>
      <c r="U567" s="105"/>
      <c r="V567" s="110"/>
      <c r="W567" s="107"/>
      <c r="X567" s="110"/>
      <c r="Y567" s="107">
        <v>7.5</v>
      </c>
      <c r="Z567" s="110"/>
      <c r="AA567" s="107"/>
      <c r="AB567" s="109"/>
      <c r="AC567" s="107"/>
      <c r="AD567" s="109"/>
    </row>
    <row r="568" spans="1:30" ht="51" thickBot="1">
      <c r="A568" s="107"/>
      <c r="B568" s="108" t="s">
        <v>7</v>
      </c>
      <c r="C568" s="105">
        <f aca="true" t="shared" si="116" ref="C568:AD568">SUM(C565:C567)</f>
        <v>35</v>
      </c>
      <c r="D568" s="105">
        <f t="shared" si="116"/>
        <v>0</v>
      </c>
      <c r="E568" s="105">
        <f t="shared" si="116"/>
        <v>0</v>
      </c>
      <c r="F568" s="105">
        <f t="shared" si="116"/>
        <v>0</v>
      </c>
      <c r="G568" s="105">
        <f t="shared" si="116"/>
        <v>0</v>
      </c>
      <c r="H568" s="105">
        <f t="shared" si="116"/>
        <v>12</v>
      </c>
      <c r="I568" s="105">
        <f t="shared" si="116"/>
        <v>0</v>
      </c>
      <c r="J568" s="105">
        <f t="shared" si="116"/>
        <v>0</v>
      </c>
      <c r="K568" s="105">
        <f t="shared" si="116"/>
        <v>0</v>
      </c>
      <c r="L568" s="105">
        <f t="shared" si="116"/>
        <v>0</v>
      </c>
      <c r="M568" s="105">
        <f t="shared" si="116"/>
        <v>0</v>
      </c>
      <c r="N568" s="105">
        <f t="shared" si="116"/>
        <v>0</v>
      </c>
      <c r="O568" s="105">
        <f t="shared" si="116"/>
        <v>11</v>
      </c>
      <c r="P568" s="105">
        <f t="shared" si="116"/>
        <v>6.5</v>
      </c>
      <c r="Q568" s="105">
        <f t="shared" si="116"/>
        <v>0</v>
      </c>
      <c r="R568" s="105">
        <f t="shared" si="116"/>
        <v>0</v>
      </c>
      <c r="S568" s="105">
        <f t="shared" si="116"/>
        <v>135</v>
      </c>
      <c r="T568" s="105">
        <f t="shared" si="116"/>
        <v>0</v>
      </c>
      <c r="U568" s="105">
        <f t="shared" si="116"/>
        <v>0</v>
      </c>
      <c r="V568" s="105">
        <f t="shared" si="116"/>
        <v>0</v>
      </c>
      <c r="W568" s="105">
        <f t="shared" si="116"/>
        <v>0</v>
      </c>
      <c r="X568" s="105">
        <f t="shared" si="116"/>
        <v>0</v>
      </c>
      <c r="Y568" s="105">
        <f t="shared" si="116"/>
        <v>7.5</v>
      </c>
      <c r="Z568" s="105">
        <f t="shared" si="116"/>
        <v>0.5</v>
      </c>
      <c r="AA568" s="105">
        <f t="shared" si="116"/>
        <v>0</v>
      </c>
      <c r="AB568" s="105">
        <f t="shared" si="116"/>
        <v>0</v>
      </c>
      <c r="AC568" s="105">
        <f t="shared" si="116"/>
        <v>0</v>
      </c>
      <c r="AD568" s="105">
        <f t="shared" si="116"/>
        <v>0</v>
      </c>
    </row>
    <row r="569" spans="1:30" ht="48.75" customHeight="1" thickBot="1">
      <c r="A569" s="227" t="s">
        <v>59</v>
      </c>
      <c r="B569" s="228"/>
      <c r="C569" s="228"/>
      <c r="D569" s="228"/>
      <c r="E569" s="228"/>
      <c r="F569" s="228"/>
      <c r="G569" s="228"/>
      <c r="H569" s="228"/>
      <c r="I569" s="228"/>
      <c r="J569" s="228"/>
      <c r="K569" s="228"/>
      <c r="L569" s="228"/>
      <c r="M569" s="228"/>
      <c r="N569" s="228"/>
      <c r="O569" s="228"/>
      <c r="P569" s="228"/>
      <c r="Q569" s="228"/>
      <c r="R569" s="228"/>
      <c r="S569" s="228"/>
      <c r="T569" s="228"/>
      <c r="U569" s="228"/>
      <c r="V569" s="228"/>
      <c r="W569" s="228"/>
      <c r="X569" s="228"/>
      <c r="Y569" s="228"/>
      <c r="Z569" s="228"/>
      <c r="AA569" s="228"/>
      <c r="AB569" s="228"/>
      <c r="AC569" s="228"/>
      <c r="AD569" s="229"/>
    </row>
    <row r="570" spans="1:30" ht="51" thickBot="1">
      <c r="A570" s="107" t="s">
        <v>37</v>
      </c>
      <c r="B570" s="112" t="s">
        <v>129</v>
      </c>
      <c r="C570" s="105"/>
      <c r="D570" s="109"/>
      <c r="E570" s="109"/>
      <c r="F570" s="109"/>
      <c r="G570" s="109"/>
      <c r="H570" s="109"/>
      <c r="I570" s="109"/>
      <c r="J570" s="109"/>
      <c r="K570" s="109">
        <v>100</v>
      </c>
      <c r="L570" s="109"/>
      <c r="M570" s="109"/>
      <c r="N570" s="110"/>
      <c r="O570" s="105"/>
      <c r="P570" s="110"/>
      <c r="Q570" s="105"/>
      <c r="R570" s="110"/>
      <c r="S570" s="105"/>
      <c r="T570" s="110"/>
      <c r="U570" s="105"/>
      <c r="V570" s="110"/>
      <c r="W570" s="105"/>
      <c r="X570" s="105"/>
      <c r="Y570" s="110"/>
      <c r="Z570" s="105"/>
      <c r="AA570" s="110"/>
      <c r="AB570" s="105"/>
      <c r="AC570" s="105"/>
      <c r="AD570" s="109"/>
    </row>
    <row r="571" spans="1:30" ht="51" thickBot="1">
      <c r="A571" s="107"/>
      <c r="B571" s="108" t="s">
        <v>31</v>
      </c>
      <c r="C571" s="109">
        <f>SUM(C570)</f>
        <v>0</v>
      </c>
      <c r="D571" s="109">
        <f>SUM(D570)</f>
        <v>0</v>
      </c>
      <c r="E571" s="109">
        <f aca="true" t="shared" si="117" ref="E571:AC571">SUM(E570)</f>
        <v>0</v>
      </c>
      <c r="F571" s="109">
        <f t="shared" si="117"/>
        <v>0</v>
      </c>
      <c r="G571" s="109">
        <f t="shared" si="117"/>
        <v>0</v>
      </c>
      <c r="H571" s="109">
        <f t="shared" si="117"/>
        <v>0</v>
      </c>
      <c r="I571" s="109">
        <f t="shared" si="117"/>
        <v>0</v>
      </c>
      <c r="J571" s="109">
        <f t="shared" si="117"/>
        <v>0</v>
      </c>
      <c r="K571" s="109">
        <f t="shared" si="117"/>
        <v>100</v>
      </c>
      <c r="L571" s="109">
        <f t="shared" si="117"/>
        <v>0</v>
      </c>
      <c r="M571" s="109">
        <f t="shared" si="117"/>
        <v>0</v>
      </c>
      <c r="N571" s="109">
        <f t="shared" si="117"/>
        <v>0</v>
      </c>
      <c r="O571" s="109">
        <f t="shared" si="117"/>
        <v>0</v>
      </c>
      <c r="P571" s="109">
        <f t="shared" si="117"/>
        <v>0</v>
      </c>
      <c r="Q571" s="109">
        <f t="shared" si="117"/>
        <v>0</v>
      </c>
      <c r="R571" s="109">
        <f t="shared" si="117"/>
        <v>0</v>
      </c>
      <c r="S571" s="109">
        <f t="shared" si="117"/>
        <v>0</v>
      </c>
      <c r="T571" s="109">
        <f t="shared" si="117"/>
        <v>0</v>
      </c>
      <c r="U571" s="109">
        <f t="shared" si="117"/>
        <v>0</v>
      </c>
      <c r="V571" s="109">
        <f t="shared" si="117"/>
        <v>0</v>
      </c>
      <c r="W571" s="109">
        <f t="shared" si="117"/>
        <v>0</v>
      </c>
      <c r="X571" s="109">
        <f t="shared" si="117"/>
        <v>0</v>
      </c>
      <c r="Y571" s="109">
        <f t="shared" si="117"/>
        <v>0</v>
      </c>
      <c r="Z571" s="109">
        <f t="shared" si="117"/>
        <v>0</v>
      </c>
      <c r="AA571" s="109">
        <f t="shared" si="117"/>
        <v>0</v>
      </c>
      <c r="AB571" s="109">
        <f t="shared" si="117"/>
        <v>0</v>
      </c>
      <c r="AC571" s="109">
        <f t="shared" si="117"/>
        <v>0</v>
      </c>
      <c r="AD571" s="109">
        <f>SUM(AD570)</f>
        <v>0</v>
      </c>
    </row>
    <row r="572" spans="1:30" ht="51" thickBot="1">
      <c r="A572" s="231" t="s">
        <v>9</v>
      </c>
      <c r="B572" s="232"/>
      <c r="C572" s="232"/>
      <c r="D572" s="232"/>
      <c r="E572" s="232"/>
      <c r="F572" s="232"/>
      <c r="G572" s="232"/>
      <c r="H572" s="232"/>
      <c r="I572" s="232"/>
      <c r="J572" s="232"/>
      <c r="K572" s="232"/>
      <c r="L572" s="232"/>
      <c r="M572" s="232"/>
      <c r="N572" s="232"/>
      <c r="O572" s="232"/>
      <c r="P572" s="232"/>
      <c r="Q572" s="232"/>
      <c r="R572" s="232"/>
      <c r="S572" s="232"/>
      <c r="T572" s="232"/>
      <c r="U572" s="232"/>
      <c r="V572" s="232"/>
      <c r="W572" s="232"/>
      <c r="X572" s="232"/>
      <c r="Y572" s="232"/>
      <c r="Z572" s="232"/>
      <c r="AA572" s="232"/>
      <c r="AB572" s="232"/>
      <c r="AC572" s="232"/>
      <c r="AD572" s="233"/>
    </row>
    <row r="573" spans="1:30" ht="51" thickBot="1">
      <c r="A573" s="101">
        <v>71</v>
      </c>
      <c r="B573" s="102" t="s">
        <v>265</v>
      </c>
      <c r="C573" s="103"/>
      <c r="D573" s="104"/>
      <c r="E573" s="104"/>
      <c r="F573" s="104"/>
      <c r="G573" s="104"/>
      <c r="H573" s="104"/>
      <c r="I573" s="104"/>
      <c r="J573" s="104">
        <v>23</v>
      </c>
      <c r="K573" s="104"/>
      <c r="L573" s="104"/>
      <c r="M573" s="104">
        <v>5.9</v>
      </c>
      <c r="N573" s="101"/>
      <c r="O573" s="106"/>
      <c r="P573" s="101"/>
      <c r="Q573" s="106">
        <v>2</v>
      </c>
      <c r="R573" s="101"/>
      <c r="S573" s="106"/>
      <c r="T573" s="101"/>
      <c r="U573" s="103"/>
      <c r="V573" s="106"/>
      <c r="W573" s="101"/>
      <c r="X573" s="106"/>
      <c r="Y573" s="101"/>
      <c r="Z573" s="103"/>
      <c r="AA573" s="106"/>
      <c r="AB573" s="101"/>
      <c r="AC573" s="101"/>
      <c r="AD573" s="104"/>
    </row>
    <row r="574" spans="1:30" ht="101.25" thickBot="1">
      <c r="A574" s="107">
        <v>104</v>
      </c>
      <c r="B574" s="108" t="s">
        <v>316</v>
      </c>
      <c r="C574" s="105"/>
      <c r="D574" s="109"/>
      <c r="E574" s="109"/>
      <c r="F574" s="109"/>
      <c r="G574" s="109"/>
      <c r="H574" s="109"/>
      <c r="I574" s="109">
        <v>24</v>
      </c>
      <c r="J574" s="109">
        <v>26.4</v>
      </c>
      <c r="K574" s="109"/>
      <c r="L574" s="109"/>
      <c r="M574" s="109"/>
      <c r="N574" s="110"/>
      <c r="O574" s="107"/>
      <c r="P574" s="110"/>
      <c r="Q574" s="107">
        <v>1</v>
      </c>
      <c r="R574" s="110"/>
      <c r="S574" s="107"/>
      <c r="T574" s="110"/>
      <c r="U574" s="107">
        <v>8</v>
      </c>
      <c r="V574" s="110"/>
      <c r="W574" s="107"/>
      <c r="X574" s="105">
        <v>4</v>
      </c>
      <c r="Y574" s="110"/>
      <c r="Z574" s="107"/>
      <c r="AA574" s="107"/>
      <c r="AB574" s="110"/>
      <c r="AC574" s="107"/>
      <c r="AD574" s="109"/>
    </row>
    <row r="575" spans="1:30" ht="51" thickBot="1">
      <c r="A575" s="101">
        <v>105</v>
      </c>
      <c r="B575" s="102" t="s">
        <v>159</v>
      </c>
      <c r="C575" s="103"/>
      <c r="D575" s="104"/>
      <c r="E575" s="104"/>
      <c r="F575" s="104"/>
      <c r="G575" s="104">
        <v>4</v>
      </c>
      <c r="H575" s="104"/>
      <c r="I575" s="104"/>
      <c r="J575" s="104"/>
      <c r="K575" s="106"/>
      <c r="L575" s="142"/>
      <c r="M575" s="101"/>
      <c r="N575" s="104"/>
      <c r="O575" s="106"/>
      <c r="P575" s="101">
        <v>5</v>
      </c>
      <c r="Q575" s="106"/>
      <c r="R575" s="101">
        <v>6</v>
      </c>
      <c r="S575" s="106"/>
      <c r="T575" s="101"/>
      <c r="U575" s="106"/>
      <c r="V575" s="101">
        <v>92</v>
      </c>
      <c r="W575" s="104"/>
      <c r="X575" s="106"/>
      <c r="Y575" s="101"/>
      <c r="Z575" s="101"/>
      <c r="AA575" s="101"/>
      <c r="AB575" s="106"/>
      <c r="AC575" s="101"/>
      <c r="AD575" s="104"/>
    </row>
    <row r="576" spans="1:30" ht="51" thickBot="1">
      <c r="A576" s="105">
        <v>32</v>
      </c>
      <c r="B576" s="108" t="s">
        <v>41</v>
      </c>
      <c r="C576" s="105"/>
      <c r="D576" s="109"/>
      <c r="E576" s="109"/>
      <c r="F576" s="109"/>
      <c r="G576" s="109"/>
      <c r="H576" s="109"/>
      <c r="I576" s="109">
        <v>102</v>
      </c>
      <c r="J576" s="109"/>
      <c r="K576" s="109"/>
      <c r="L576" s="109"/>
      <c r="M576" s="109"/>
      <c r="N576" s="110"/>
      <c r="O576" s="107"/>
      <c r="P576" s="110">
        <v>3</v>
      </c>
      <c r="Q576" s="107"/>
      <c r="R576" s="110"/>
      <c r="S576" s="107">
        <v>18</v>
      </c>
      <c r="T576" s="111"/>
      <c r="U576" s="107"/>
      <c r="V576" s="110"/>
      <c r="W576" s="107"/>
      <c r="X576" s="107"/>
      <c r="Y576" s="110"/>
      <c r="Z576" s="107"/>
      <c r="AA576" s="110"/>
      <c r="AB576" s="107"/>
      <c r="AC576" s="107"/>
      <c r="AD576" s="109"/>
    </row>
    <row r="577" spans="1:30" ht="51" thickBot="1">
      <c r="A577" s="107">
        <v>33</v>
      </c>
      <c r="B577" s="117" t="s">
        <v>271</v>
      </c>
      <c r="C577" s="105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>
        <v>15</v>
      </c>
      <c r="N577" s="110"/>
      <c r="O577" s="107">
        <v>11</v>
      </c>
      <c r="P577" s="110"/>
      <c r="Q577" s="107"/>
      <c r="R577" s="110"/>
      <c r="S577" s="107"/>
      <c r="T577" s="107"/>
      <c r="U577" s="107"/>
      <c r="V577" s="110"/>
      <c r="W577" s="107"/>
      <c r="X577" s="107"/>
      <c r="Y577" s="110"/>
      <c r="Z577" s="107"/>
      <c r="AA577" s="110"/>
      <c r="AB577" s="107"/>
      <c r="AC577" s="107"/>
      <c r="AD577" s="109"/>
    </row>
    <row r="578" spans="1:30" ht="101.25" thickBot="1">
      <c r="A578" s="107" t="s">
        <v>37</v>
      </c>
      <c r="B578" s="108" t="s">
        <v>75</v>
      </c>
      <c r="C578" s="105"/>
      <c r="D578" s="109">
        <v>40</v>
      </c>
      <c r="E578" s="109"/>
      <c r="F578" s="109"/>
      <c r="G578" s="109"/>
      <c r="H578" s="109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  <c r="U578" s="115"/>
      <c r="V578" s="115"/>
      <c r="W578" s="115"/>
      <c r="X578" s="115"/>
      <c r="Y578" s="115"/>
      <c r="Z578" s="115"/>
      <c r="AA578" s="115"/>
      <c r="AB578" s="115"/>
      <c r="AC578" s="115"/>
      <c r="AD578" s="115"/>
    </row>
    <row r="579" spans="1:30" ht="51" thickBot="1">
      <c r="A579" s="105"/>
      <c r="B579" s="112" t="s">
        <v>31</v>
      </c>
      <c r="C579" s="105">
        <f aca="true" t="shared" si="118" ref="C579:AD579">SUM(C573:C578)</f>
        <v>0</v>
      </c>
      <c r="D579" s="105">
        <f t="shared" si="118"/>
        <v>40</v>
      </c>
      <c r="E579" s="105">
        <f t="shared" si="118"/>
        <v>0</v>
      </c>
      <c r="F579" s="105">
        <f t="shared" si="118"/>
        <v>0</v>
      </c>
      <c r="G579" s="105">
        <f t="shared" si="118"/>
        <v>4</v>
      </c>
      <c r="H579" s="105">
        <f t="shared" si="118"/>
        <v>0</v>
      </c>
      <c r="I579" s="105">
        <f t="shared" si="118"/>
        <v>126</v>
      </c>
      <c r="J579" s="105">
        <f t="shared" si="118"/>
        <v>49.4</v>
      </c>
      <c r="K579" s="105">
        <f t="shared" si="118"/>
        <v>0</v>
      </c>
      <c r="L579" s="105">
        <f t="shared" si="118"/>
        <v>0</v>
      </c>
      <c r="M579" s="105">
        <f t="shared" si="118"/>
        <v>20.9</v>
      </c>
      <c r="N579" s="105">
        <f t="shared" si="118"/>
        <v>0</v>
      </c>
      <c r="O579" s="105">
        <f t="shared" si="118"/>
        <v>11</v>
      </c>
      <c r="P579" s="105">
        <f t="shared" si="118"/>
        <v>8</v>
      </c>
      <c r="Q579" s="105">
        <f t="shared" si="118"/>
        <v>3</v>
      </c>
      <c r="R579" s="105">
        <f t="shared" si="118"/>
        <v>6</v>
      </c>
      <c r="S579" s="105">
        <f t="shared" si="118"/>
        <v>18</v>
      </c>
      <c r="T579" s="105">
        <f t="shared" si="118"/>
        <v>0</v>
      </c>
      <c r="U579" s="105">
        <f t="shared" si="118"/>
        <v>8</v>
      </c>
      <c r="V579" s="105">
        <f t="shared" si="118"/>
        <v>92</v>
      </c>
      <c r="W579" s="105">
        <f t="shared" si="118"/>
        <v>0</v>
      </c>
      <c r="X579" s="105">
        <f t="shared" si="118"/>
        <v>4</v>
      </c>
      <c r="Y579" s="105">
        <f t="shared" si="118"/>
        <v>0</v>
      </c>
      <c r="Z579" s="105">
        <f t="shared" si="118"/>
        <v>0</v>
      </c>
      <c r="AA579" s="105">
        <f t="shared" si="118"/>
        <v>0</v>
      </c>
      <c r="AB579" s="105">
        <f t="shared" si="118"/>
        <v>0</v>
      </c>
      <c r="AC579" s="105">
        <f t="shared" si="118"/>
        <v>0</v>
      </c>
      <c r="AD579" s="105">
        <f t="shared" si="118"/>
        <v>0</v>
      </c>
    </row>
    <row r="580" spans="1:30" ht="48.75" customHeight="1" thickBot="1">
      <c r="A580" s="231" t="s">
        <v>30</v>
      </c>
      <c r="B580" s="232"/>
      <c r="C580" s="232"/>
      <c r="D580" s="232"/>
      <c r="E580" s="232"/>
      <c r="F580" s="232"/>
      <c r="G580" s="232"/>
      <c r="H580" s="232"/>
      <c r="I580" s="232"/>
      <c r="J580" s="232"/>
      <c r="K580" s="232"/>
      <c r="L580" s="232"/>
      <c r="M580" s="232"/>
      <c r="N580" s="232"/>
      <c r="O580" s="232"/>
      <c r="P580" s="232"/>
      <c r="Q580" s="232"/>
      <c r="R580" s="232"/>
      <c r="S580" s="232"/>
      <c r="T580" s="232"/>
      <c r="U580" s="232"/>
      <c r="V580" s="232"/>
      <c r="W580" s="232"/>
      <c r="X580" s="232"/>
      <c r="Y580" s="232"/>
      <c r="Z580" s="232"/>
      <c r="AA580" s="232"/>
      <c r="AB580" s="232"/>
      <c r="AC580" s="232"/>
      <c r="AD580" s="233"/>
    </row>
    <row r="581" spans="1:30" ht="48.75" customHeight="1" thickBot="1">
      <c r="A581" s="107">
        <v>8.9</v>
      </c>
      <c r="B581" s="117" t="s">
        <v>237</v>
      </c>
      <c r="C581" s="107"/>
      <c r="D581" s="109"/>
      <c r="E581" s="107"/>
      <c r="F581" s="107"/>
      <c r="G581" s="107"/>
      <c r="H581" s="109"/>
      <c r="I581" s="109"/>
      <c r="J581" s="109"/>
      <c r="K581" s="109"/>
      <c r="L581" s="109"/>
      <c r="M581" s="109"/>
      <c r="N581" s="110"/>
      <c r="O581" s="105"/>
      <c r="P581" s="110"/>
      <c r="Q581" s="105"/>
      <c r="R581" s="110"/>
      <c r="S581" s="105">
        <v>154</v>
      </c>
      <c r="T581" s="110"/>
      <c r="U581" s="105"/>
      <c r="V581" s="110"/>
      <c r="W581" s="105"/>
      <c r="X581" s="105"/>
      <c r="Y581" s="110"/>
      <c r="Z581" s="105"/>
      <c r="AA581" s="105"/>
      <c r="AB581" s="110"/>
      <c r="AC581" s="105"/>
      <c r="AD581" s="109"/>
    </row>
    <row r="582" spans="1:30" ht="96.75" customHeight="1" thickBot="1">
      <c r="A582" s="107">
        <v>106</v>
      </c>
      <c r="B582" s="108" t="s">
        <v>263</v>
      </c>
      <c r="C582" s="105"/>
      <c r="D582" s="115"/>
      <c r="E582" s="115">
        <v>31.2</v>
      </c>
      <c r="F582" s="115"/>
      <c r="G582" s="115"/>
      <c r="H582" s="109"/>
      <c r="I582" s="109"/>
      <c r="J582" s="109"/>
      <c r="K582" s="109"/>
      <c r="L582" s="109">
        <v>13</v>
      </c>
      <c r="M582" s="109"/>
      <c r="N582" s="109"/>
      <c r="O582" s="109">
        <v>4</v>
      </c>
      <c r="P582" s="109">
        <v>3</v>
      </c>
      <c r="Q582" s="109">
        <v>0.9</v>
      </c>
      <c r="R582" s="109">
        <v>3.9</v>
      </c>
      <c r="S582" s="109">
        <v>13</v>
      </c>
      <c r="T582" s="109"/>
      <c r="U582" s="109"/>
      <c r="V582" s="109"/>
      <c r="W582" s="109"/>
      <c r="X582" s="109"/>
      <c r="Y582" s="109"/>
      <c r="Z582" s="105"/>
      <c r="AA582" s="109"/>
      <c r="AB582" s="109"/>
      <c r="AC582" s="109"/>
      <c r="AD582" s="109">
        <v>0.9</v>
      </c>
    </row>
    <row r="583" spans="1:30" ht="51" thickBot="1">
      <c r="A583" s="107"/>
      <c r="B583" s="108" t="s">
        <v>7</v>
      </c>
      <c r="C583" s="105">
        <f>SUM(C581:C582)</f>
        <v>0</v>
      </c>
      <c r="D583" s="105">
        <f aca="true" t="shared" si="119" ref="D583:AD583">SUM(D581:D582)</f>
        <v>0</v>
      </c>
      <c r="E583" s="105">
        <f t="shared" si="119"/>
        <v>31.2</v>
      </c>
      <c r="F583" s="105">
        <f t="shared" si="119"/>
        <v>0</v>
      </c>
      <c r="G583" s="105">
        <f t="shared" si="119"/>
        <v>0</v>
      </c>
      <c r="H583" s="105">
        <f t="shared" si="119"/>
        <v>0</v>
      </c>
      <c r="I583" s="105">
        <f t="shared" si="119"/>
        <v>0</v>
      </c>
      <c r="J583" s="105">
        <f t="shared" si="119"/>
        <v>0</v>
      </c>
      <c r="K583" s="105">
        <f t="shared" si="119"/>
        <v>0</v>
      </c>
      <c r="L583" s="105">
        <f t="shared" si="119"/>
        <v>13</v>
      </c>
      <c r="M583" s="105">
        <f t="shared" si="119"/>
        <v>0</v>
      </c>
      <c r="N583" s="105">
        <f t="shared" si="119"/>
        <v>0</v>
      </c>
      <c r="O583" s="105">
        <f t="shared" si="119"/>
        <v>4</v>
      </c>
      <c r="P583" s="105">
        <f t="shared" si="119"/>
        <v>3</v>
      </c>
      <c r="Q583" s="105">
        <f t="shared" si="119"/>
        <v>0.9</v>
      </c>
      <c r="R583" s="105">
        <f t="shared" si="119"/>
        <v>3.9</v>
      </c>
      <c r="S583" s="105">
        <f t="shared" si="119"/>
        <v>167</v>
      </c>
      <c r="T583" s="105">
        <f t="shared" si="119"/>
        <v>0</v>
      </c>
      <c r="U583" s="105">
        <f t="shared" si="119"/>
        <v>0</v>
      </c>
      <c r="V583" s="105">
        <f t="shared" si="119"/>
        <v>0</v>
      </c>
      <c r="W583" s="105">
        <f t="shared" si="119"/>
        <v>0</v>
      </c>
      <c r="X583" s="105">
        <f t="shared" si="119"/>
        <v>0</v>
      </c>
      <c r="Y583" s="105">
        <f t="shared" si="119"/>
        <v>0</v>
      </c>
      <c r="Z583" s="105">
        <f t="shared" si="119"/>
        <v>0</v>
      </c>
      <c r="AA583" s="105">
        <f t="shared" si="119"/>
        <v>0</v>
      </c>
      <c r="AB583" s="105">
        <f t="shared" si="119"/>
        <v>0</v>
      </c>
      <c r="AC583" s="105">
        <f t="shared" si="119"/>
        <v>0</v>
      </c>
      <c r="AD583" s="105">
        <f t="shared" si="119"/>
        <v>0.9</v>
      </c>
    </row>
    <row r="584" spans="1:30" ht="51" thickBot="1">
      <c r="A584" s="227" t="s">
        <v>32</v>
      </c>
      <c r="B584" s="228"/>
      <c r="C584" s="228"/>
      <c r="D584" s="228"/>
      <c r="E584" s="228"/>
      <c r="F584" s="228"/>
      <c r="G584" s="228"/>
      <c r="H584" s="228"/>
      <c r="I584" s="228"/>
      <c r="J584" s="228"/>
      <c r="K584" s="228"/>
      <c r="L584" s="228"/>
      <c r="M584" s="228"/>
      <c r="N584" s="228"/>
      <c r="O584" s="228"/>
      <c r="P584" s="228"/>
      <c r="Q584" s="228"/>
      <c r="R584" s="228"/>
      <c r="S584" s="228"/>
      <c r="T584" s="228"/>
      <c r="U584" s="228"/>
      <c r="V584" s="228"/>
      <c r="W584" s="228"/>
      <c r="X584" s="228"/>
      <c r="Y584" s="228"/>
      <c r="Z584" s="228"/>
      <c r="AA584" s="228"/>
      <c r="AB584" s="228"/>
      <c r="AC584" s="229"/>
      <c r="AD584" s="109"/>
    </row>
    <row r="585" spans="1:30" ht="119.25" customHeight="1" thickBot="1">
      <c r="A585" s="107">
        <v>107</v>
      </c>
      <c r="B585" s="108" t="s">
        <v>211</v>
      </c>
      <c r="C585" s="105"/>
      <c r="D585" s="109"/>
      <c r="E585" s="109"/>
      <c r="F585" s="109"/>
      <c r="G585" s="109">
        <v>5</v>
      </c>
      <c r="H585" s="109"/>
      <c r="I585" s="109">
        <v>52</v>
      </c>
      <c r="J585" s="109">
        <v>16</v>
      </c>
      <c r="K585" s="109"/>
      <c r="L585" s="109"/>
      <c r="M585" s="109"/>
      <c r="N585" s="107"/>
      <c r="O585" s="110"/>
      <c r="P585" s="107"/>
      <c r="Q585" s="110">
        <v>2</v>
      </c>
      <c r="R585" s="107"/>
      <c r="S585" s="110"/>
      <c r="T585" s="107"/>
      <c r="U585" s="107"/>
      <c r="V585" s="110"/>
      <c r="W585" s="107">
        <v>49</v>
      </c>
      <c r="X585" s="110"/>
      <c r="Y585" s="111"/>
      <c r="Z585" s="107"/>
      <c r="AA585" s="110"/>
      <c r="AB585" s="107"/>
      <c r="AC585" s="107"/>
      <c r="AD585" s="109"/>
    </row>
    <row r="586" spans="1:30" ht="119.25" customHeight="1" thickBot="1">
      <c r="A586" s="107" t="s">
        <v>37</v>
      </c>
      <c r="B586" s="108" t="s">
        <v>63</v>
      </c>
      <c r="C586" s="109">
        <v>30</v>
      </c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7"/>
      <c r="U586" s="109"/>
      <c r="V586" s="110"/>
      <c r="W586" s="107"/>
      <c r="X586" s="109"/>
      <c r="Y586" s="109"/>
      <c r="Z586" s="109"/>
      <c r="AA586" s="109"/>
      <c r="AB586" s="109"/>
      <c r="AC586" s="109"/>
      <c r="AD586" s="109"/>
    </row>
    <row r="587" spans="1:30" ht="51" thickBot="1">
      <c r="A587" s="105">
        <v>25</v>
      </c>
      <c r="B587" s="118" t="s">
        <v>8</v>
      </c>
      <c r="C587" s="105"/>
      <c r="D587" s="115"/>
      <c r="E587" s="115"/>
      <c r="F587" s="115"/>
      <c r="G587" s="115"/>
      <c r="H587" s="109"/>
      <c r="I587" s="109"/>
      <c r="J587" s="109"/>
      <c r="K587" s="109"/>
      <c r="L587" s="109"/>
      <c r="M587" s="109"/>
      <c r="N587" s="110"/>
      <c r="O587" s="105">
        <v>9</v>
      </c>
      <c r="P587" s="110"/>
      <c r="Q587" s="105"/>
      <c r="R587" s="110"/>
      <c r="S587" s="105"/>
      <c r="T587" s="105"/>
      <c r="U587" s="105"/>
      <c r="V587" s="110"/>
      <c r="W587" s="105"/>
      <c r="X587" s="105"/>
      <c r="Y587" s="110"/>
      <c r="Z587" s="105">
        <v>0.5</v>
      </c>
      <c r="AA587" s="105"/>
      <c r="AB587" s="110"/>
      <c r="AC587" s="105"/>
      <c r="AD587" s="109"/>
    </row>
    <row r="588" spans="1:30" ht="101.25" thickBot="1">
      <c r="A588" s="107">
        <v>14</v>
      </c>
      <c r="B588" s="108" t="s">
        <v>203</v>
      </c>
      <c r="C588" s="105"/>
      <c r="D588" s="109"/>
      <c r="E588" s="109"/>
      <c r="F588" s="109"/>
      <c r="G588" s="109"/>
      <c r="H588" s="109"/>
      <c r="I588" s="109"/>
      <c r="J588" s="109"/>
      <c r="K588" s="109"/>
      <c r="L588" s="109">
        <v>70</v>
      </c>
      <c r="M588" s="109"/>
      <c r="N588" s="109"/>
      <c r="O588" s="109"/>
      <c r="P588" s="109"/>
      <c r="Q588" s="109"/>
      <c r="R588" s="109"/>
      <c r="S588" s="109"/>
      <c r="T588" s="109"/>
      <c r="U588" s="109"/>
      <c r="V588" s="109"/>
      <c r="W588" s="109"/>
      <c r="X588" s="109"/>
      <c r="Y588" s="109"/>
      <c r="Z588" s="109"/>
      <c r="AA588" s="109"/>
      <c r="AB588" s="109"/>
      <c r="AC588" s="109"/>
      <c r="AD588" s="115"/>
    </row>
    <row r="589" spans="1:30" ht="51" thickBot="1">
      <c r="A589" s="97"/>
      <c r="B589" s="108" t="s">
        <v>7</v>
      </c>
      <c r="C589" s="105">
        <f aca="true" t="shared" si="120" ref="C589:AD589">SUM(C585:C588)</f>
        <v>30</v>
      </c>
      <c r="D589" s="105">
        <f t="shared" si="120"/>
        <v>0</v>
      </c>
      <c r="E589" s="105">
        <f t="shared" si="120"/>
        <v>0</v>
      </c>
      <c r="F589" s="105">
        <f t="shared" si="120"/>
        <v>0</v>
      </c>
      <c r="G589" s="105">
        <f t="shared" si="120"/>
        <v>5</v>
      </c>
      <c r="H589" s="105">
        <f t="shared" si="120"/>
        <v>0</v>
      </c>
      <c r="I589" s="105">
        <f t="shared" si="120"/>
        <v>52</v>
      </c>
      <c r="J589" s="105">
        <f t="shared" si="120"/>
        <v>16</v>
      </c>
      <c r="K589" s="105">
        <f t="shared" si="120"/>
        <v>0</v>
      </c>
      <c r="L589" s="105">
        <f t="shared" si="120"/>
        <v>70</v>
      </c>
      <c r="M589" s="105">
        <f t="shared" si="120"/>
        <v>0</v>
      </c>
      <c r="N589" s="105">
        <f t="shared" si="120"/>
        <v>0</v>
      </c>
      <c r="O589" s="105">
        <f t="shared" si="120"/>
        <v>9</v>
      </c>
      <c r="P589" s="105">
        <f t="shared" si="120"/>
        <v>0</v>
      </c>
      <c r="Q589" s="105">
        <f t="shared" si="120"/>
        <v>2</v>
      </c>
      <c r="R589" s="105">
        <f t="shared" si="120"/>
        <v>0</v>
      </c>
      <c r="S589" s="105">
        <f t="shared" si="120"/>
        <v>0</v>
      </c>
      <c r="T589" s="105">
        <f t="shared" si="120"/>
        <v>0</v>
      </c>
      <c r="U589" s="105">
        <f t="shared" si="120"/>
        <v>0</v>
      </c>
      <c r="V589" s="105">
        <f t="shared" si="120"/>
        <v>0</v>
      </c>
      <c r="W589" s="105">
        <f t="shared" si="120"/>
        <v>49</v>
      </c>
      <c r="X589" s="105">
        <f t="shared" si="120"/>
        <v>0</v>
      </c>
      <c r="Y589" s="105">
        <f t="shared" si="120"/>
        <v>0</v>
      </c>
      <c r="Z589" s="105">
        <f t="shared" si="120"/>
        <v>0.5</v>
      </c>
      <c r="AA589" s="105">
        <f t="shared" si="120"/>
        <v>0</v>
      </c>
      <c r="AB589" s="105">
        <f t="shared" si="120"/>
        <v>0</v>
      </c>
      <c r="AC589" s="105">
        <f t="shared" si="120"/>
        <v>0</v>
      </c>
      <c r="AD589" s="105">
        <f t="shared" si="120"/>
        <v>0</v>
      </c>
    </row>
    <row r="590" spans="1:30" ht="104.25" customHeight="1" thickBot="1">
      <c r="A590" s="91"/>
      <c r="B590" s="108" t="s">
        <v>76</v>
      </c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  <c r="AA590" s="105"/>
      <c r="AB590" s="105"/>
      <c r="AC590" s="105">
        <v>4</v>
      </c>
      <c r="AD590" s="105"/>
    </row>
    <row r="591" spans="1:30" ht="51" thickBot="1">
      <c r="A591" s="107"/>
      <c r="B591" s="121" t="s">
        <v>11</v>
      </c>
      <c r="C591" s="105">
        <f aca="true" t="shared" si="121" ref="C591:AB591">C568+C571+C579+C583+C589</f>
        <v>65</v>
      </c>
      <c r="D591" s="105">
        <f t="shared" si="121"/>
        <v>40</v>
      </c>
      <c r="E591" s="105">
        <f t="shared" si="121"/>
        <v>31.2</v>
      </c>
      <c r="F591" s="105">
        <f t="shared" si="121"/>
        <v>0</v>
      </c>
      <c r="G591" s="105">
        <f t="shared" si="121"/>
        <v>9</v>
      </c>
      <c r="H591" s="105">
        <f t="shared" si="121"/>
        <v>12</v>
      </c>
      <c r="I591" s="105">
        <f t="shared" si="121"/>
        <v>178</v>
      </c>
      <c r="J591" s="105">
        <f t="shared" si="121"/>
        <v>65.4</v>
      </c>
      <c r="K591" s="105">
        <f t="shared" si="121"/>
        <v>100</v>
      </c>
      <c r="L591" s="105">
        <f t="shared" si="121"/>
        <v>83</v>
      </c>
      <c r="M591" s="105">
        <f t="shared" si="121"/>
        <v>20.9</v>
      </c>
      <c r="N591" s="105">
        <f t="shared" si="121"/>
        <v>0</v>
      </c>
      <c r="O591" s="105">
        <f t="shared" si="121"/>
        <v>35</v>
      </c>
      <c r="P591" s="105">
        <f t="shared" si="121"/>
        <v>17.5</v>
      </c>
      <c r="Q591" s="105">
        <f t="shared" si="121"/>
        <v>5.9</v>
      </c>
      <c r="R591" s="105">
        <f t="shared" si="121"/>
        <v>9.9</v>
      </c>
      <c r="S591" s="105">
        <f t="shared" si="121"/>
        <v>320</v>
      </c>
      <c r="T591" s="105">
        <f t="shared" si="121"/>
        <v>0</v>
      </c>
      <c r="U591" s="105">
        <f t="shared" si="121"/>
        <v>8</v>
      </c>
      <c r="V591" s="105">
        <f t="shared" si="121"/>
        <v>92</v>
      </c>
      <c r="W591" s="105">
        <f t="shared" si="121"/>
        <v>49</v>
      </c>
      <c r="X591" s="105">
        <f t="shared" si="121"/>
        <v>4</v>
      </c>
      <c r="Y591" s="105">
        <f t="shared" si="121"/>
        <v>7.5</v>
      </c>
      <c r="Z591" s="105">
        <f t="shared" si="121"/>
        <v>1</v>
      </c>
      <c r="AA591" s="105">
        <f t="shared" si="121"/>
        <v>0</v>
      </c>
      <c r="AB591" s="105">
        <f t="shared" si="121"/>
        <v>0</v>
      </c>
      <c r="AC591" s="105">
        <v>4</v>
      </c>
      <c r="AD591" s="105">
        <f>AD568+AD571+AD579+AD583+AD589</f>
        <v>0.9</v>
      </c>
    </row>
    <row r="592" spans="1:30" ht="51" thickBot="1">
      <c r="A592" s="231" t="s">
        <v>81</v>
      </c>
      <c r="B592" s="232"/>
      <c r="C592" s="232"/>
      <c r="D592" s="232"/>
      <c r="E592" s="232"/>
      <c r="F592" s="232"/>
      <c r="G592" s="232"/>
      <c r="H592" s="232"/>
      <c r="I592" s="232"/>
      <c r="J592" s="232"/>
      <c r="K592" s="232"/>
      <c r="L592" s="232"/>
      <c r="M592" s="232"/>
      <c r="N592" s="232"/>
      <c r="O592" s="232"/>
      <c r="P592" s="232"/>
      <c r="Q592" s="232"/>
      <c r="R592" s="232"/>
      <c r="S592" s="232"/>
      <c r="T592" s="232"/>
      <c r="U592" s="232"/>
      <c r="V592" s="232"/>
      <c r="W592" s="232"/>
      <c r="X592" s="232"/>
      <c r="Y592" s="232"/>
      <c r="Z592" s="232"/>
      <c r="AA592" s="232"/>
      <c r="AB592" s="232"/>
      <c r="AC592" s="232"/>
      <c r="AD592" s="233"/>
    </row>
    <row r="593" spans="1:30" ht="51" thickBot="1">
      <c r="A593" s="231" t="s">
        <v>142</v>
      </c>
      <c r="B593" s="232"/>
      <c r="C593" s="232"/>
      <c r="D593" s="232"/>
      <c r="E593" s="232"/>
      <c r="F593" s="232"/>
      <c r="G593" s="232"/>
      <c r="H593" s="232"/>
      <c r="I593" s="232"/>
      <c r="J593" s="232"/>
      <c r="K593" s="232"/>
      <c r="L593" s="232"/>
      <c r="M593" s="232"/>
      <c r="N593" s="232"/>
      <c r="O593" s="232"/>
      <c r="P593" s="232"/>
      <c r="Q593" s="232"/>
      <c r="R593" s="232"/>
      <c r="S593" s="232"/>
      <c r="T593" s="232"/>
      <c r="U593" s="232"/>
      <c r="V593" s="232"/>
      <c r="W593" s="232"/>
      <c r="X593" s="232"/>
      <c r="Y593" s="232"/>
      <c r="Z593" s="232"/>
      <c r="AA593" s="232"/>
      <c r="AB593" s="232"/>
      <c r="AC593" s="232"/>
      <c r="AD593" s="233"/>
    </row>
    <row r="594" spans="1:30" ht="50.25" customHeight="1">
      <c r="A594" s="236" t="s">
        <v>130</v>
      </c>
      <c r="B594" s="234" t="s">
        <v>24</v>
      </c>
      <c r="C594" s="221" t="s">
        <v>63</v>
      </c>
      <c r="D594" s="221" t="s">
        <v>64</v>
      </c>
      <c r="E594" s="221" t="s">
        <v>65</v>
      </c>
      <c r="F594" s="221" t="s">
        <v>66</v>
      </c>
      <c r="G594" s="221" t="s">
        <v>60</v>
      </c>
      <c r="H594" s="221" t="s">
        <v>67</v>
      </c>
      <c r="I594" s="221" t="s">
        <v>114</v>
      </c>
      <c r="J594" s="221" t="s">
        <v>108</v>
      </c>
      <c r="K594" s="89"/>
      <c r="L594" s="221" t="s">
        <v>120</v>
      </c>
      <c r="M594" s="221" t="s">
        <v>69</v>
      </c>
      <c r="N594" s="221" t="s">
        <v>48</v>
      </c>
      <c r="O594" s="221" t="s">
        <v>49</v>
      </c>
      <c r="P594" s="221" t="s">
        <v>70</v>
      </c>
      <c r="Q594" s="221" t="s">
        <v>50</v>
      </c>
      <c r="R594" s="221" t="s">
        <v>71</v>
      </c>
      <c r="S594" s="221" t="s">
        <v>208</v>
      </c>
      <c r="T594" s="221" t="s">
        <v>74</v>
      </c>
      <c r="U594" s="221" t="s">
        <v>111</v>
      </c>
      <c r="V594" s="221" t="s">
        <v>116</v>
      </c>
      <c r="W594" s="221" t="s">
        <v>117</v>
      </c>
      <c r="X594" s="221" t="s">
        <v>51</v>
      </c>
      <c r="Y594" s="221" t="s">
        <v>52</v>
      </c>
      <c r="Z594" s="221" t="s">
        <v>54</v>
      </c>
      <c r="AA594" s="89"/>
      <c r="AB594" s="221" t="s">
        <v>72</v>
      </c>
      <c r="AC594" s="221" t="s">
        <v>53</v>
      </c>
      <c r="AD594" s="221" t="s">
        <v>73</v>
      </c>
    </row>
    <row r="595" spans="1:30" ht="393.75" customHeight="1" thickBot="1">
      <c r="A595" s="237"/>
      <c r="B595" s="235"/>
      <c r="C595" s="222"/>
      <c r="D595" s="222"/>
      <c r="E595" s="222"/>
      <c r="F595" s="222"/>
      <c r="G595" s="222"/>
      <c r="H595" s="222"/>
      <c r="I595" s="222"/>
      <c r="J595" s="222"/>
      <c r="K595" s="90" t="s">
        <v>68</v>
      </c>
      <c r="L595" s="222"/>
      <c r="M595" s="222"/>
      <c r="N595" s="222"/>
      <c r="O595" s="222"/>
      <c r="P595" s="222"/>
      <c r="Q595" s="222"/>
      <c r="R595" s="222"/>
      <c r="S595" s="222"/>
      <c r="T595" s="222"/>
      <c r="U595" s="222"/>
      <c r="V595" s="222"/>
      <c r="W595" s="222"/>
      <c r="X595" s="222"/>
      <c r="Y595" s="222"/>
      <c r="Z595" s="222"/>
      <c r="AA595" s="90" t="s">
        <v>184</v>
      </c>
      <c r="AB595" s="222"/>
      <c r="AC595" s="222"/>
      <c r="AD595" s="222"/>
    </row>
    <row r="596" spans="1:30" ht="51" thickBot="1">
      <c r="A596" s="91">
        <v>1</v>
      </c>
      <c r="B596" s="96">
        <v>2</v>
      </c>
      <c r="C596" s="97" t="s">
        <v>61</v>
      </c>
      <c r="D596" s="98">
        <v>4</v>
      </c>
      <c r="E596" s="97">
        <v>5</v>
      </c>
      <c r="F596" s="97">
        <v>6</v>
      </c>
      <c r="G596" s="97">
        <v>7</v>
      </c>
      <c r="H596" s="97">
        <v>8</v>
      </c>
      <c r="I596" s="97" t="s">
        <v>62</v>
      </c>
      <c r="J596" s="98">
        <v>10</v>
      </c>
      <c r="K596" s="97">
        <v>11</v>
      </c>
      <c r="L596" s="97">
        <v>12</v>
      </c>
      <c r="M596" s="97">
        <v>13</v>
      </c>
      <c r="N596" s="97">
        <v>14</v>
      </c>
      <c r="O596" s="97">
        <v>15</v>
      </c>
      <c r="P596" s="99">
        <v>16</v>
      </c>
      <c r="Q596" s="97">
        <v>17</v>
      </c>
      <c r="R596" s="99">
        <v>18</v>
      </c>
      <c r="S596" s="97">
        <v>19</v>
      </c>
      <c r="T596" s="99">
        <v>20</v>
      </c>
      <c r="U596" s="97">
        <v>21</v>
      </c>
      <c r="V596" s="97">
        <v>22</v>
      </c>
      <c r="W596" s="99">
        <v>23</v>
      </c>
      <c r="X596" s="97">
        <v>24</v>
      </c>
      <c r="Y596" s="97">
        <v>25</v>
      </c>
      <c r="Z596" s="97">
        <v>26</v>
      </c>
      <c r="AA596" s="99">
        <v>27</v>
      </c>
      <c r="AB596" s="97">
        <v>28</v>
      </c>
      <c r="AC596" s="97">
        <v>29</v>
      </c>
      <c r="AD596" s="100">
        <v>30</v>
      </c>
    </row>
    <row r="597" spans="1:30" ht="51" thickBot="1">
      <c r="A597" s="231" t="s">
        <v>6</v>
      </c>
      <c r="B597" s="232"/>
      <c r="C597" s="232"/>
      <c r="D597" s="232"/>
      <c r="E597" s="232"/>
      <c r="F597" s="232"/>
      <c r="G597" s="232"/>
      <c r="H597" s="232"/>
      <c r="I597" s="232"/>
      <c r="J597" s="232"/>
      <c r="K597" s="232"/>
      <c r="L597" s="232"/>
      <c r="M597" s="232"/>
      <c r="N597" s="232"/>
      <c r="O597" s="232"/>
      <c r="P597" s="232"/>
      <c r="Q597" s="232"/>
      <c r="R597" s="232"/>
      <c r="S597" s="232"/>
      <c r="T597" s="232"/>
      <c r="U597" s="232"/>
      <c r="V597" s="232"/>
      <c r="W597" s="232"/>
      <c r="X597" s="232"/>
      <c r="Y597" s="232"/>
      <c r="Z597" s="232"/>
      <c r="AA597" s="232"/>
      <c r="AB597" s="232"/>
      <c r="AC597" s="232"/>
      <c r="AD597" s="233"/>
    </row>
    <row r="598" spans="1:30" s="138" customFormat="1" ht="101.25" thickBot="1">
      <c r="A598" s="107">
        <v>15</v>
      </c>
      <c r="B598" s="119" t="s">
        <v>193</v>
      </c>
      <c r="C598" s="105"/>
      <c r="D598" s="115"/>
      <c r="E598" s="115"/>
      <c r="F598" s="115"/>
      <c r="G598" s="115">
        <v>15</v>
      </c>
      <c r="H598" s="109"/>
      <c r="I598" s="109"/>
      <c r="J598" s="109"/>
      <c r="K598" s="109"/>
      <c r="L598" s="109"/>
      <c r="M598" s="109"/>
      <c r="N598" s="110"/>
      <c r="O598" s="105">
        <v>4</v>
      </c>
      <c r="P598" s="110">
        <v>2</v>
      </c>
      <c r="Q598" s="105"/>
      <c r="R598" s="110"/>
      <c r="S598" s="105">
        <v>113</v>
      </c>
      <c r="T598" s="110"/>
      <c r="U598" s="105"/>
      <c r="V598" s="105"/>
      <c r="W598" s="110"/>
      <c r="X598" s="105"/>
      <c r="Y598" s="105"/>
      <c r="Z598" s="105"/>
      <c r="AA598" s="110"/>
      <c r="AB598" s="105"/>
      <c r="AC598" s="110"/>
      <c r="AD598" s="105"/>
    </row>
    <row r="599" spans="1:30" s="138" customFormat="1" ht="101.25" thickBot="1">
      <c r="A599" s="107">
        <v>36</v>
      </c>
      <c r="B599" s="108" t="s">
        <v>88</v>
      </c>
      <c r="C599" s="105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7"/>
      <c r="O599" s="105">
        <v>9</v>
      </c>
      <c r="P599" s="107"/>
      <c r="Q599" s="110"/>
      <c r="R599" s="107"/>
      <c r="S599" s="105">
        <v>85</v>
      </c>
      <c r="T599" s="107"/>
      <c r="U599" s="107"/>
      <c r="V599" s="110"/>
      <c r="W599" s="107"/>
      <c r="X599" s="110"/>
      <c r="Y599" s="107"/>
      <c r="Z599" s="110"/>
      <c r="AA599" s="107">
        <v>2</v>
      </c>
      <c r="AB599" s="107"/>
      <c r="AC599" s="107"/>
      <c r="AD599" s="105"/>
    </row>
    <row r="600" spans="1:30" ht="51" thickBot="1">
      <c r="A600" s="107">
        <v>27</v>
      </c>
      <c r="B600" s="108" t="s">
        <v>40</v>
      </c>
      <c r="C600" s="109">
        <v>35</v>
      </c>
      <c r="D600" s="115"/>
      <c r="E600" s="115"/>
      <c r="F600" s="115"/>
      <c r="G600" s="115"/>
      <c r="H600" s="109"/>
      <c r="I600" s="109"/>
      <c r="J600" s="109"/>
      <c r="K600" s="109"/>
      <c r="L600" s="109"/>
      <c r="M600" s="109"/>
      <c r="N600" s="110"/>
      <c r="O600" s="105"/>
      <c r="P600" s="110">
        <v>6</v>
      </c>
      <c r="Q600" s="105"/>
      <c r="R600" s="110"/>
      <c r="S600" s="105"/>
      <c r="T600" s="110"/>
      <c r="U600" s="105"/>
      <c r="V600" s="107"/>
      <c r="W600" s="110"/>
      <c r="X600" s="105"/>
      <c r="Y600" s="105"/>
      <c r="Z600" s="110"/>
      <c r="AA600" s="107"/>
      <c r="AB600" s="105"/>
      <c r="AC600" s="110"/>
      <c r="AD600" s="105"/>
    </row>
    <row r="601" spans="1:30" ht="48.75" customHeight="1" thickBot="1">
      <c r="A601" s="107"/>
      <c r="B601" s="108" t="s">
        <v>7</v>
      </c>
      <c r="C601" s="105">
        <f aca="true" t="shared" si="122" ref="C601:AD601">SUM(C598+C599+C600)</f>
        <v>35</v>
      </c>
      <c r="D601" s="105">
        <f t="shared" si="122"/>
        <v>0</v>
      </c>
      <c r="E601" s="105">
        <f t="shared" si="122"/>
        <v>0</v>
      </c>
      <c r="F601" s="105">
        <f t="shared" si="122"/>
        <v>0</v>
      </c>
      <c r="G601" s="105">
        <f t="shared" si="122"/>
        <v>15</v>
      </c>
      <c r="H601" s="105">
        <f t="shared" si="122"/>
        <v>0</v>
      </c>
      <c r="I601" s="105">
        <f t="shared" si="122"/>
        <v>0</v>
      </c>
      <c r="J601" s="105">
        <f t="shared" si="122"/>
        <v>0</v>
      </c>
      <c r="K601" s="105">
        <f t="shared" si="122"/>
        <v>0</v>
      </c>
      <c r="L601" s="105">
        <f t="shared" si="122"/>
        <v>0</v>
      </c>
      <c r="M601" s="105">
        <f t="shared" si="122"/>
        <v>0</v>
      </c>
      <c r="N601" s="105">
        <f t="shared" si="122"/>
        <v>0</v>
      </c>
      <c r="O601" s="105">
        <f t="shared" si="122"/>
        <v>13</v>
      </c>
      <c r="P601" s="105">
        <f t="shared" si="122"/>
        <v>8</v>
      </c>
      <c r="Q601" s="105">
        <f t="shared" si="122"/>
        <v>0</v>
      </c>
      <c r="R601" s="105">
        <f t="shared" si="122"/>
        <v>0</v>
      </c>
      <c r="S601" s="105">
        <f t="shared" si="122"/>
        <v>198</v>
      </c>
      <c r="T601" s="105">
        <f t="shared" si="122"/>
        <v>0</v>
      </c>
      <c r="U601" s="105">
        <f t="shared" si="122"/>
        <v>0</v>
      </c>
      <c r="V601" s="105">
        <f t="shared" si="122"/>
        <v>0</v>
      </c>
      <c r="W601" s="105">
        <f t="shared" si="122"/>
        <v>0</v>
      </c>
      <c r="X601" s="105">
        <f t="shared" si="122"/>
        <v>0</v>
      </c>
      <c r="Y601" s="105">
        <f t="shared" si="122"/>
        <v>0</v>
      </c>
      <c r="Z601" s="105">
        <f t="shared" si="122"/>
        <v>0</v>
      </c>
      <c r="AA601" s="105">
        <f t="shared" si="122"/>
        <v>2</v>
      </c>
      <c r="AB601" s="105">
        <f t="shared" si="122"/>
        <v>0</v>
      </c>
      <c r="AC601" s="105">
        <f t="shared" si="122"/>
        <v>0</v>
      </c>
      <c r="AD601" s="105">
        <f t="shared" si="122"/>
        <v>0</v>
      </c>
    </row>
    <row r="602" spans="1:30" ht="48.75" customHeight="1" thickBot="1">
      <c r="A602" s="227" t="s">
        <v>59</v>
      </c>
      <c r="B602" s="228"/>
      <c r="C602" s="228"/>
      <c r="D602" s="228"/>
      <c r="E602" s="228"/>
      <c r="F602" s="228"/>
      <c r="G602" s="228"/>
      <c r="H602" s="228"/>
      <c r="I602" s="228"/>
      <c r="J602" s="228"/>
      <c r="K602" s="228"/>
      <c r="L602" s="228"/>
      <c r="M602" s="228"/>
      <c r="N602" s="228"/>
      <c r="O602" s="228"/>
      <c r="P602" s="228"/>
      <c r="Q602" s="228"/>
      <c r="R602" s="228"/>
      <c r="S602" s="228"/>
      <c r="T602" s="228"/>
      <c r="U602" s="228"/>
      <c r="V602" s="228"/>
      <c r="W602" s="228"/>
      <c r="X602" s="228"/>
      <c r="Y602" s="228"/>
      <c r="Z602" s="228"/>
      <c r="AA602" s="228"/>
      <c r="AB602" s="228"/>
      <c r="AC602" s="228"/>
      <c r="AD602" s="229"/>
    </row>
    <row r="603" spans="1:30" ht="51" thickBot="1">
      <c r="A603" s="107" t="s">
        <v>37</v>
      </c>
      <c r="B603" s="112" t="s">
        <v>129</v>
      </c>
      <c r="C603" s="105"/>
      <c r="D603" s="109"/>
      <c r="E603" s="109"/>
      <c r="F603" s="109"/>
      <c r="G603" s="109"/>
      <c r="H603" s="109"/>
      <c r="I603" s="109"/>
      <c r="J603" s="109"/>
      <c r="K603" s="109">
        <v>100</v>
      </c>
      <c r="L603" s="109"/>
      <c r="M603" s="109"/>
      <c r="N603" s="110"/>
      <c r="O603" s="105"/>
      <c r="P603" s="110"/>
      <c r="Q603" s="105"/>
      <c r="R603" s="110"/>
      <c r="S603" s="105"/>
      <c r="T603" s="110"/>
      <c r="U603" s="105"/>
      <c r="V603" s="110"/>
      <c r="W603" s="105"/>
      <c r="X603" s="105"/>
      <c r="Y603" s="110"/>
      <c r="Z603" s="105"/>
      <c r="AA603" s="110"/>
      <c r="AB603" s="105"/>
      <c r="AC603" s="105"/>
      <c r="AD603" s="109"/>
    </row>
    <row r="604" spans="1:30" ht="51" thickBot="1">
      <c r="A604" s="107"/>
      <c r="B604" s="108" t="s">
        <v>31</v>
      </c>
      <c r="C604" s="109">
        <f>SUM(C603)</f>
        <v>0</v>
      </c>
      <c r="D604" s="109">
        <f>SUM(D603)</f>
        <v>0</v>
      </c>
      <c r="E604" s="109">
        <f aca="true" t="shared" si="123" ref="E604:AC604">SUM(E603)</f>
        <v>0</v>
      </c>
      <c r="F604" s="109">
        <f t="shared" si="123"/>
        <v>0</v>
      </c>
      <c r="G604" s="109">
        <f t="shared" si="123"/>
        <v>0</v>
      </c>
      <c r="H604" s="109">
        <f t="shared" si="123"/>
        <v>0</v>
      </c>
      <c r="I604" s="109">
        <f t="shared" si="123"/>
        <v>0</v>
      </c>
      <c r="J604" s="109">
        <f t="shared" si="123"/>
        <v>0</v>
      </c>
      <c r="K604" s="109">
        <f t="shared" si="123"/>
        <v>100</v>
      </c>
      <c r="L604" s="109">
        <f t="shared" si="123"/>
        <v>0</v>
      </c>
      <c r="M604" s="109">
        <f t="shared" si="123"/>
        <v>0</v>
      </c>
      <c r="N604" s="109">
        <f t="shared" si="123"/>
        <v>0</v>
      </c>
      <c r="O604" s="109">
        <f t="shared" si="123"/>
        <v>0</v>
      </c>
      <c r="P604" s="109">
        <f t="shared" si="123"/>
        <v>0</v>
      </c>
      <c r="Q604" s="109">
        <f t="shared" si="123"/>
        <v>0</v>
      </c>
      <c r="R604" s="109">
        <f t="shared" si="123"/>
        <v>0</v>
      </c>
      <c r="S604" s="109">
        <f t="shared" si="123"/>
        <v>0</v>
      </c>
      <c r="T604" s="109">
        <f t="shared" si="123"/>
        <v>0</v>
      </c>
      <c r="U604" s="109">
        <f t="shared" si="123"/>
        <v>0</v>
      </c>
      <c r="V604" s="109">
        <f t="shared" si="123"/>
        <v>0</v>
      </c>
      <c r="W604" s="109">
        <f t="shared" si="123"/>
        <v>0</v>
      </c>
      <c r="X604" s="109">
        <f t="shared" si="123"/>
        <v>0</v>
      </c>
      <c r="Y604" s="109">
        <f t="shared" si="123"/>
        <v>0</v>
      </c>
      <c r="Z604" s="109">
        <f t="shared" si="123"/>
        <v>0</v>
      </c>
      <c r="AA604" s="109">
        <f t="shared" si="123"/>
        <v>0</v>
      </c>
      <c r="AB604" s="109">
        <f t="shared" si="123"/>
        <v>0</v>
      </c>
      <c r="AC604" s="109">
        <f t="shared" si="123"/>
        <v>0</v>
      </c>
      <c r="AD604" s="109">
        <f>SUM(AD603)</f>
        <v>0</v>
      </c>
    </row>
    <row r="605" spans="1:30" ht="51" thickBot="1">
      <c r="A605" s="231" t="s">
        <v>9</v>
      </c>
      <c r="B605" s="232"/>
      <c r="C605" s="232"/>
      <c r="D605" s="232"/>
      <c r="E605" s="232"/>
      <c r="F605" s="232"/>
      <c r="G605" s="232"/>
      <c r="H605" s="232"/>
      <c r="I605" s="232"/>
      <c r="J605" s="232"/>
      <c r="K605" s="232"/>
      <c r="L605" s="232"/>
      <c r="M605" s="232"/>
      <c r="N605" s="232"/>
      <c r="O605" s="232"/>
      <c r="P605" s="232"/>
      <c r="Q605" s="232"/>
      <c r="R605" s="232"/>
      <c r="S605" s="232"/>
      <c r="T605" s="232"/>
      <c r="U605" s="232"/>
      <c r="V605" s="232"/>
      <c r="W605" s="232"/>
      <c r="X605" s="232"/>
      <c r="Y605" s="232"/>
      <c r="Z605" s="232"/>
      <c r="AA605" s="232"/>
      <c r="AB605" s="232"/>
      <c r="AC605" s="232"/>
      <c r="AD605" s="233"/>
    </row>
    <row r="606" spans="1:30" ht="101.25" thickBot="1">
      <c r="A606" s="105">
        <v>46</v>
      </c>
      <c r="B606" s="122" t="s">
        <v>182</v>
      </c>
      <c r="C606" s="105"/>
      <c r="D606" s="109"/>
      <c r="E606" s="109"/>
      <c r="F606" s="109"/>
      <c r="G606" s="109"/>
      <c r="H606" s="109"/>
      <c r="I606" s="109"/>
      <c r="J606" s="109">
        <v>28</v>
      </c>
      <c r="K606" s="109"/>
      <c r="L606" s="109"/>
      <c r="M606" s="109"/>
      <c r="N606" s="110"/>
      <c r="O606" s="107"/>
      <c r="P606" s="110"/>
      <c r="Q606" s="107">
        <v>3</v>
      </c>
      <c r="R606" s="110"/>
      <c r="S606" s="107"/>
      <c r="T606" s="110"/>
      <c r="U606" s="107"/>
      <c r="V606" s="110"/>
      <c r="W606" s="105"/>
      <c r="X606" s="107"/>
      <c r="Y606" s="110"/>
      <c r="Z606" s="107"/>
      <c r="AA606" s="105"/>
      <c r="AB606" s="110"/>
      <c r="AC606" s="107"/>
      <c r="AD606" s="100"/>
    </row>
    <row r="607" spans="1:30" ht="101.25" thickBot="1">
      <c r="A607" s="107">
        <v>108</v>
      </c>
      <c r="B607" s="117" t="s">
        <v>314</v>
      </c>
      <c r="C607" s="105"/>
      <c r="D607" s="109"/>
      <c r="E607" s="109"/>
      <c r="F607" s="109"/>
      <c r="G607" s="109">
        <v>2</v>
      </c>
      <c r="H607" s="109"/>
      <c r="I607" s="109">
        <v>36</v>
      </c>
      <c r="J607" s="109">
        <v>16.4</v>
      </c>
      <c r="K607" s="109"/>
      <c r="L607" s="109"/>
      <c r="M607" s="109"/>
      <c r="N607" s="107"/>
      <c r="O607" s="110"/>
      <c r="P607" s="107">
        <v>1</v>
      </c>
      <c r="Q607" s="110"/>
      <c r="R607" s="107"/>
      <c r="S607" s="110"/>
      <c r="T607" s="107"/>
      <c r="U607" s="107">
        <v>8</v>
      </c>
      <c r="V607" s="110"/>
      <c r="W607" s="107"/>
      <c r="X607" s="105">
        <v>4</v>
      </c>
      <c r="Y607" s="107"/>
      <c r="Z607" s="107"/>
      <c r="AA607" s="110"/>
      <c r="AB607" s="107"/>
      <c r="AC607" s="107"/>
      <c r="AD607" s="109"/>
    </row>
    <row r="608" spans="1:30" ht="101.25" thickBot="1">
      <c r="A608" s="107">
        <v>31</v>
      </c>
      <c r="B608" s="108" t="s">
        <v>45</v>
      </c>
      <c r="C608" s="109">
        <v>7</v>
      </c>
      <c r="D608" s="109"/>
      <c r="E608" s="109">
        <v>4</v>
      </c>
      <c r="F608" s="109"/>
      <c r="G608" s="109"/>
      <c r="H608" s="109"/>
      <c r="I608" s="109"/>
      <c r="J608" s="109">
        <v>5</v>
      </c>
      <c r="K608" s="109"/>
      <c r="L608" s="109"/>
      <c r="M608" s="109"/>
      <c r="N608" s="110"/>
      <c r="O608" s="107"/>
      <c r="P608" s="110"/>
      <c r="Q608" s="107">
        <v>4</v>
      </c>
      <c r="R608" s="110">
        <v>4</v>
      </c>
      <c r="S608" s="107">
        <v>12</v>
      </c>
      <c r="T608" s="107"/>
      <c r="U608" s="107">
        <v>49</v>
      </c>
      <c r="V608" s="110"/>
      <c r="W608" s="107"/>
      <c r="X608" s="107"/>
      <c r="Y608" s="110"/>
      <c r="Z608" s="107"/>
      <c r="AA608" s="110"/>
      <c r="AB608" s="107"/>
      <c r="AC608" s="107"/>
      <c r="AD608" s="109"/>
    </row>
    <row r="609" spans="1:30" ht="51" thickBot="1">
      <c r="A609" s="107">
        <v>109</v>
      </c>
      <c r="B609" s="108" t="s">
        <v>210</v>
      </c>
      <c r="C609" s="109"/>
      <c r="D609" s="109"/>
      <c r="E609" s="109">
        <v>1</v>
      </c>
      <c r="F609" s="109"/>
      <c r="G609" s="109"/>
      <c r="H609" s="109"/>
      <c r="I609" s="109"/>
      <c r="J609" s="109">
        <v>5.5</v>
      </c>
      <c r="K609" s="109"/>
      <c r="L609" s="109"/>
      <c r="M609" s="109"/>
      <c r="N609" s="107"/>
      <c r="O609" s="110"/>
      <c r="P609" s="107">
        <v>1</v>
      </c>
      <c r="Q609" s="110"/>
      <c r="R609" s="107"/>
      <c r="S609" s="110"/>
      <c r="T609" s="107"/>
      <c r="U609" s="107"/>
      <c r="V609" s="110"/>
      <c r="W609" s="107"/>
      <c r="X609" s="110"/>
      <c r="Y609" s="107"/>
      <c r="Z609" s="110"/>
      <c r="AA609" s="110"/>
      <c r="AB609" s="107"/>
      <c r="AC609" s="107"/>
      <c r="AD609" s="109"/>
    </row>
    <row r="610" spans="1:30" ht="101.25" thickBot="1">
      <c r="A610" s="105">
        <v>110.85</v>
      </c>
      <c r="B610" s="112" t="s">
        <v>242</v>
      </c>
      <c r="C610" s="105"/>
      <c r="D610" s="115"/>
      <c r="E610" s="115"/>
      <c r="F610" s="115"/>
      <c r="G610" s="115">
        <v>32</v>
      </c>
      <c r="H610" s="109"/>
      <c r="I610" s="109"/>
      <c r="J610" s="109"/>
      <c r="K610" s="109"/>
      <c r="L610" s="109"/>
      <c r="M610" s="109"/>
      <c r="N610" s="110"/>
      <c r="O610" s="105"/>
      <c r="P610" s="110">
        <v>3</v>
      </c>
      <c r="Q610" s="105"/>
      <c r="R610" s="110"/>
      <c r="S610" s="105"/>
      <c r="T610" s="110"/>
      <c r="U610" s="105"/>
      <c r="V610" s="105"/>
      <c r="W610" s="110"/>
      <c r="X610" s="105"/>
      <c r="Y610" s="105"/>
      <c r="Z610" s="105"/>
      <c r="AA610" s="110"/>
      <c r="AB610" s="105"/>
      <c r="AC610" s="110"/>
      <c r="AD610" s="105"/>
    </row>
    <row r="611" spans="1:30" ht="101.25" thickBot="1">
      <c r="A611" s="107">
        <v>55</v>
      </c>
      <c r="B611" s="108" t="s">
        <v>200</v>
      </c>
      <c r="C611" s="105"/>
      <c r="D611" s="109"/>
      <c r="E611" s="109"/>
      <c r="F611" s="109"/>
      <c r="G611" s="109"/>
      <c r="H611" s="109"/>
      <c r="I611" s="109"/>
      <c r="J611" s="109"/>
      <c r="K611" s="109"/>
      <c r="L611" s="109">
        <v>101</v>
      </c>
      <c r="M611" s="109"/>
      <c r="N611" s="110"/>
      <c r="O611" s="107">
        <v>10</v>
      </c>
      <c r="P611" s="110"/>
      <c r="Q611" s="107"/>
      <c r="R611" s="110"/>
      <c r="S611" s="107"/>
      <c r="T611" s="107"/>
      <c r="U611" s="107"/>
      <c r="V611" s="110"/>
      <c r="W611" s="107"/>
      <c r="X611" s="107"/>
      <c r="Y611" s="110"/>
      <c r="Z611" s="107"/>
      <c r="AA611" s="110"/>
      <c r="AB611" s="107"/>
      <c r="AC611" s="107"/>
      <c r="AD611" s="109"/>
    </row>
    <row r="612" spans="1:30" ht="101.25" thickBot="1">
      <c r="A612" s="107" t="s">
        <v>37</v>
      </c>
      <c r="B612" s="108" t="s">
        <v>75</v>
      </c>
      <c r="C612" s="105"/>
      <c r="D612" s="109">
        <v>40</v>
      </c>
      <c r="E612" s="109"/>
      <c r="F612" s="109"/>
      <c r="G612" s="109"/>
      <c r="H612" s="109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  <c r="U612" s="115"/>
      <c r="V612" s="115"/>
      <c r="W612" s="115"/>
      <c r="X612" s="115"/>
      <c r="Y612" s="115"/>
      <c r="Z612" s="115"/>
      <c r="AA612" s="115"/>
      <c r="AB612" s="115"/>
      <c r="AC612" s="115"/>
      <c r="AD612" s="109"/>
    </row>
    <row r="613" spans="1:30" ht="48.75" customHeight="1" thickBot="1">
      <c r="A613" s="105"/>
      <c r="B613" s="112" t="s">
        <v>31</v>
      </c>
      <c r="C613" s="105">
        <f aca="true" t="shared" si="124" ref="C613:AD613">SUM(C606:C612)</f>
        <v>7</v>
      </c>
      <c r="D613" s="105">
        <f t="shared" si="124"/>
        <v>40</v>
      </c>
      <c r="E613" s="105">
        <f t="shared" si="124"/>
        <v>5</v>
      </c>
      <c r="F613" s="105">
        <f t="shared" si="124"/>
        <v>0</v>
      </c>
      <c r="G613" s="105">
        <f t="shared" si="124"/>
        <v>34</v>
      </c>
      <c r="H613" s="105">
        <f t="shared" si="124"/>
        <v>0</v>
      </c>
      <c r="I613" s="105">
        <f t="shared" si="124"/>
        <v>36</v>
      </c>
      <c r="J613" s="105">
        <f t="shared" si="124"/>
        <v>54.9</v>
      </c>
      <c r="K613" s="105">
        <f t="shared" si="124"/>
        <v>0</v>
      </c>
      <c r="L613" s="105">
        <f t="shared" si="124"/>
        <v>101</v>
      </c>
      <c r="M613" s="105">
        <f t="shared" si="124"/>
        <v>0</v>
      </c>
      <c r="N613" s="105">
        <f t="shared" si="124"/>
        <v>0</v>
      </c>
      <c r="O613" s="105">
        <f t="shared" si="124"/>
        <v>10</v>
      </c>
      <c r="P613" s="105">
        <f t="shared" si="124"/>
        <v>5</v>
      </c>
      <c r="Q613" s="105">
        <f t="shared" si="124"/>
        <v>7</v>
      </c>
      <c r="R613" s="105">
        <f t="shared" si="124"/>
        <v>4</v>
      </c>
      <c r="S613" s="105">
        <f t="shared" si="124"/>
        <v>12</v>
      </c>
      <c r="T613" s="105">
        <f t="shared" si="124"/>
        <v>0</v>
      </c>
      <c r="U613" s="105">
        <f t="shared" si="124"/>
        <v>57</v>
      </c>
      <c r="V613" s="105">
        <f t="shared" si="124"/>
        <v>0</v>
      </c>
      <c r="W613" s="105">
        <f t="shared" si="124"/>
        <v>0</v>
      </c>
      <c r="X613" s="105">
        <f t="shared" si="124"/>
        <v>4</v>
      </c>
      <c r="Y613" s="105">
        <f t="shared" si="124"/>
        <v>0</v>
      </c>
      <c r="Z613" s="105">
        <f t="shared" si="124"/>
        <v>0</v>
      </c>
      <c r="AA613" s="105">
        <f t="shared" si="124"/>
        <v>0</v>
      </c>
      <c r="AB613" s="105">
        <f t="shared" si="124"/>
        <v>0</v>
      </c>
      <c r="AC613" s="105">
        <f t="shared" si="124"/>
        <v>0</v>
      </c>
      <c r="AD613" s="105">
        <f t="shared" si="124"/>
        <v>0</v>
      </c>
    </row>
    <row r="614" spans="1:30" ht="51" thickBot="1">
      <c r="A614" s="231" t="s">
        <v>30</v>
      </c>
      <c r="B614" s="232"/>
      <c r="C614" s="232"/>
      <c r="D614" s="232"/>
      <c r="E614" s="232"/>
      <c r="F614" s="232"/>
      <c r="G614" s="232"/>
      <c r="H614" s="232"/>
      <c r="I614" s="232"/>
      <c r="J614" s="232"/>
      <c r="K614" s="232"/>
      <c r="L614" s="232"/>
      <c r="M614" s="232"/>
      <c r="N614" s="232"/>
      <c r="O614" s="232"/>
      <c r="P614" s="232"/>
      <c r="Q614" s="232"/>
      <c r="R614" s="232"/>
      <c r="S614" s="232"/>
      <c r="T614" s="232"/>
      <c r="U614" s="232"/>
      <c r="V614" s="232"/>
      <c r="W614" s="232"/>
      <c r="X614" s="232"/>
      <c r="Y614" s="232"/>
      <c r="Z614" s="232"/>
      <c r="AA614" s="232"/>
      <c r="AB614" s="232"/>
      <c r="AC614" s="232"/>
      <c r="AD614" s="233"/>
    </row>
    <row r="615" spans="1:30" ht="101.25" thickBot="1">
      <c r="A615" s="107">
        <v>8.9</v>
      </c>
      <c r="B615" s="117" t="s">
        <v>237</v>
      </c>
      <c r="C615" s="107"/>
      <c r="D615" s="109"/>
      <c r="E615" s="107"/>
      <c r="F615" s="107"/>
      <c r="G615" s="107"/>
      <c r="H615" s="109"/>
      <c r="I615" s="109"/>
      <c r="J615" s="109"/>
      <c r="K615" s="109"/>
      <c r="L615" s="109"/>
      <c r="M615" s="109"/>
      <c r="N615" s="110"/>
      <c r="O615" s="105"/>
      <c r="P615" s="110"/>
      <c r="Q615" s="105"/>
      <c r="R615" s="110"/>
      <c r="S615" s="105">
        <v>154</v>
      </c>
      <c r="T615" s="110"/>
      <c r="U615" s="105"/>
      <c r="V615" s="110"/>
      <c r="W615" s="105"/>
      <c r="X615" s="105"/>
      <c r="Y615" s="110"/>
      <c r="Z615" s="105"/>
      <c r="AA615" s="105"/>
      <c r="AB615" s="110"/>
      <c r="AC615" s="105"/>
      <c r="AD615" s="109"/>
    </row>
    <row r="616" spans="1:30" ht="51" thickBot="1">
      <c r="A616" s="107">
        <v>75</v>
      </c>
      <c r="B616" s="117" t="s">
        <v>220</v>
      </c>
      <c r="C616" s="105"/>
      <c r="D616" s="109"/>
      <c r="E616" s="109">
        <v>28</v>
      </c>
      <c r="F616" s="109"/>
      <c r="G616" s="109"/>
      <c r="H616" s="109"/>
      <c r="I616" s="109"/>
      <c r="J616" s="109"/>
      <c r="K616" s="109"/>
      <c r="L616" s="109"/>
      <c r="M616" s="109"/>
      <c r="N616" s="109"/>
      <c r="O616" s="109">
        <v>8</v>
      </c>
      <c r="P616" s="109">
        <v>7</v>
      </c>
      <c r="Q616" s="109">
        <v>0.3</v>
      </c>
      <c r="R616" s="109">
        <v>4</v>
      </c>
      <c r="S616" s="109">
        <v>10</v>
      </c>
      <c r="T616" s="109"/>
      <c r="U616" s="109"/>
      <c r="V616" s="109"/>
      <c r="W616" s="109"/>
      <c r="X616" s="109"/>
      <c r="Y616" s="109"/>
      <c r="Z616" s="109"/>
      <c r="AA616" s="109"/>
      <c r="AB616" s="109"/>
      <c r="AC616" s="109"/>
      <c r="AD616" s="109">
        <v>0.9</v>
      </c>
    </row>
    <row r="617" spans="1:30" ht="51" thickBot="1">
      <c r="A617" s="107"/>
      <c r="B617" s="108" t="s">
        <v>7</v>
      </c>
      <c r="C617" s="105">
        <f>SUM(C615+C616)</f>
        <v>0</v>
      </c>
      <c r="D617" s="105">
        <f aca="true" t="shared" si="125" ref="D617:AD617">SUM(D615+D616)</f>
        <v>0</v>
      </c>
      <c r="E617" s="105">
        <f t="shared" si="125"/>
        <v>28</v>
      </c>
      <c r="F617" s="105">
        <f t="shared" si="125"/>
        <v>0</v>
      </c>
      <c r="G617" s="105">
        <f t="shared" si="125"/>
        <v>0</v>
      </c>
      <c r="H617" s="105">
        <f t="shared" si="125"/>
        <v>0</v>
      </c>
      <c r="I617" s="105">
        <f t="shared" si="125"/>
        <v>0</v>
      </c>
      <c r="J617" s="105">
        <f t="shared" si="125"/>
        <v>0</v>
      </c>
      <c r="K617" s="105">
        <f t="shared" si="125"/>
        <v>0</v>
      </c>
      <c r="L617" s="105">
        <f t="shared" si="125"/>
        <v>0</v>
      </c>
      <c r="M617" s="105">
        <f t="shared" si="125"/>
        <v>0</v>
      </c>
      <c r="N617" s="105">
        <f t="shared" si="125"/>
        <v>0</v>
      </c>
      <c r="O617" s="105">
        <f t="shared" si="125"/>
        <v>8</v>
      </c>
      <c r="P617" s="105">
        <f t="shared" si="125"/>
        <v>7</v>
      </c>
      <c r="Q617" s="105">
        <f t="shared" si="125"/>
        <v>0.3</v>
      </c>
      <c r="R617" s="105">
        <f t="shared" si="125"/>
        <v>4</v>
      </c>
      <c r="S617" s="105">
        <f t="shared" si="125"/>
        <v>164</v>
      </c>
      <c r="T617" s="105">
        <f t="shared" si="125"/>
        <v>0</v>
      </c>
      <c r="U617" s="105">
        <f t="shared" si="125"/>
        <v>0</v>
      </c>
      <c r="V617" s="105">
        <f t="shared" si="125"/>
        <v>0</v>
      </c>
      <c r="W617" s="105">
        <f t="shared" si="125"/>
        <v>0</v>
      </c>
      <c r="X617" s="105">
        <f t="shared" si="125"/>
        <v>0</v>
      </c>
      <c r="Y617" s="105">
        <f t="shared" si="125"/>
        <v>0</v>
      </c>
      <c r="Z617" s="105">
        <f t="shared" si="125"/>
        <v>0</v>
      </c>
      <c r="AA617" s="105">
        <f t="shared" si="125"/>
        <v>0</v>
      </c>
      <c r="AB617" s="105">
        <f t="shared" si="125"/>
        <v>0</v>
      </c>
      <c r="AC617" s="105">
        <f t="shared" si="125"/>
        <v>0</v>
      </c>
      <c r="AD617" s="105">
        <f t="shared" si="125"/>
        <v>0.9</v>
      </c>
    </row>
    <row r="618" spans="1:30" ht="51" thickBot="1">
      <c r="A618" s="227" t="s">
        <v>32</v>
      </c>
      <c r="B618" s="228"/>
      <c r="C618" s="228"/>
      <c r="D618" s="228"/>
      <c r="E618" s="228"/>
      <c r="F618" s="228"/>
      <c r="G618" s="228"/>
      <c r="H618" s="228"/>
      <c r="I618" s="228"/>
      <c r="J618" s="228"/>
      <c r="K618" s="228"/>
      <c r="L618" s="228"/>
      <c r="M618" s="228"/>
      <c r="N618" s="228"/>
      <c r="O618" s="228"/>
      <c r="P618" s="228"/>
      <c r="Q618" s="228"/>
      <c r="R618" s="228"/>
      <c r="S618" s="228"/>
      <c r="T618" s="228"/>
      <c r="U618" s="228"/>
      <c r="V618" s="228"/>
      <c r="W618" s="228"/>
      <c r="X618" s="228"/>
      <c r="Y618" s="228"/>
      <c r="Z618" s="228"/>
      <c r="AA618" s="228"/>
      <c r="AB618" s="228"/>
      <c r="AC618" s="228"/>
      <c r="AD618" s="229"/>
    </row>
    <row r="619" spans="1:30" ht="51" thickBot="1">
      <c r="A619" s="107">
        <v>111</v>
      </c>
      <c r="B619" s="119" t="s">
        <v>227</v>
      </c>
      <c r="C619" s="105"/>
      <c r="D619" s="115"/>
      <c r="E619" s="115"/>
      <c r="F619" s="115"/>
      <c r="G619" s="115"/>
      <c r="H619" s="109"/>
      <c r="I619" s="109"/>
      <c r="J619" s="109">
        <v>30</v>
      </c>
      <c r="K619" s="109"/>
      <c r="L619" s="109"/>
      <c r="M619" s="109"/>
      <c r="N619" s="110"/>
      <c r="O619" s="105"/>
      <c r="P619" s="110"/>
      <c r="Q619" s="105">
        <v>3</v>
      </c>
      <c r="R619" s="110">
        <v>60</v>
      </c>
      <c r="S619" s="105">
        <v>60</v>
      </c>
      <c r="T619" s="110"/>
      <c r="U619" s="105"/>
      <c r="V619" s="105"/>
      <c r="W619" s="110"/>
      <c r="X619" s="105"/>
      <c r="Y619" s="105"/>
      <c r="Z619" s="105"/>
      <c r="AA619" s="110"/>
      <c r="AB619" s="105"/>
      <c r="AC619" s="110"/>
      <c r="AD619" s="105"/>
    </row>
    <row r="620" spans="1:30" ht="101.25" thickBot="1">
      <c r="A620" s="107" t="s">
        <v>37</v>
      </c>
      <c r="B620" s="108" t="s">
        <v>63</v>
      </c>
      <c r="C620" s="109">
        <v>30</v>
      </c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  <c r="T620" s="107"/>
      <c r="U620" s="109"/>
      <c r="V620" s="110"/>
      <c r="W620" s="107"/>
      <c r="X620" s="109"/>
      <c r="Y620" s="109"/>
      <c r="Z620" s="109"/>
      <c r="AA620" s="109"/>
      <c r="AB620" s="109"/>
      <c r="AC620" s="109"/>
      <c r="AD620" s="109"/>
    </row>
    <row r="621" spans="1:30" ht="51" thickBot="1">
      <c r="A621" s="105">
        <v>25</v>
      </c>
      <c r="B621" s="118" t="s">
        <v>8</v>
      </c>
      <c r="C621" s="105"/>
      <c r="D621" s="115"/>
      <c r="E621" s="115"/>
      <c r="F621" s="115"/>
      <c r="G621" s="115"/>
      <c r="H621" s="109"/>
      <c r="I621" s="109"/>
      <c r="J621" s="109"/>
      <c r="K621" s="109"/>
      <c r="L621" s="109"/>
      <c r="M621" s="109"/>
      <c r="N621" s="110"/>
      <c r="O621" s="105">
        <v>9</v>
      </c>
      <c r="P621" s="110"/>
      <c r="Q621" s="105"/>
      <c r="R621" s="110"/>
      <c r="S621" s="105"/>
      <c r="T621" s="105"/>
      <c r="U621" s="105"/>
      <c r="V621" s="110"/>
      <c r="W621" s="105"/>
      <c r="X621" s="105"/>
      <c r="Y621" s="110"/>
      <c r="Z621" s="105">
        <v>0.5</v>
      </c>
      <c r="AA621" s="105"/>
      <c r="AB621" s="110"/>
      <c r="AC621" s="105"/>
      <c r="AD621" s="109"/>
    </row>
    <row r="622" spans="1:30" ht="101.25" thickBot="1">
      <c r="A622" s="107">
        <v>14</v>
      </c>
      <c r="B622" s="108" t="s">
        <v>203</v>
      </c>
      <c r="C622" s="105"/>
      <c r="D622" s="115"/>
      <c r="E622" s="115"/>
      <c r="F622" s="115"/>
      <c r="G622" s="115"/>
      <c r="H622" s="109"/>
      <c r="I622" s="109"/>
      <c r="J622" s="109"/>
      <c r="K622" s="109"/>
      <c r="L622" s="109">
        <v>70</v>
      </c>
      <c r="M622" s="109"/>
      <c r="N622" s="109"/>
      <c r="O622" s="109"/>
      <c r="P622" s="109"/>
      <c r="Q622" s="109"/>
      <c r="R622" s="109"/>
      <c r="S622" s="109"/>
      <c r="T622" s="109"/>
      <c r="U622" s="109"/>
      <c r="V622" s="109"/>
      <c r="W622" s="109"/>
      <c r="X622" s="109"/>
      <c r="Y622" s="109"/>
      <c r="Z622" s="105"/>
      <c r="AA622" s="109"/>
      <c r="AB622" s="109"/>
      <c r="AC622" s="109"/>
      <c r="AD622" s="109"/>
    </row>
    <row r="623" spans="1:30" ht="51" thickBot="1">
      <c r="A623" s="97"/>
      <c r="B623" s="108" t="s">
        <v>7</v>
      </c>
      <c r="C623" s="105">
        <f>SUM(C619:C622)</f>
        <v>30</v>
      </c>
      <c r="D623" s="105">
        <f aca="true" t="shared" si="126" ref="D623:AD623">SUM(D619:D622)</f>
        <v>0</v>
      </c>
      <c r="E623" s="105">
        <f t="shared" si="126"/>
        <v>0</v>
      </c>
      <c r="F623" s="105">
        <f t="shared" si="126"/>
        <v>0</v>
      </c>
      <c r="G623" s="105">
        <f t="shared" si="126"/>
        <v>0</v>
      </c>
      <c r="H623" s="105">
        <f t="shared" si="126"/>
        <v>0</v>
      </c>
      <c r="I623" s="105">
        <f t="shared" si="126"/>
        <v>0</v>
      </c>
      <c r="J623" s="105">
        <f t="shared" si="126"/>
        <v>30</v>
      </c>
      <c r="K623" s="105">
        <f t="shared" si="126"/>
        <v>0</v>
      </c>
      <c r="L623" s="105">
        <f t="shared" si="126"/>
        <v>70</v>
      </c>
      <c r="M623" s="105">
        <f t="shared" si="126"/>
        <v>0</v>
      </c>
      <c r="N623" s="105">
        <f t="shared" si="126"/>
        <v>0</v>
      </c>
      <c r="O623" s="105">
        <f t="shared" si="126"/>
        <v>9</v>
      </c>
      <c r="P623" s="105">
        <f t="shared" si="126"/>
        <v>0</v>
      </c>
      <c r="Q623" s="105">
        <f t="shared" si="126"/>
        <v>3</v>
      </c>
      <c r="R623" s="105">
        <f t="shared" si="126"/>
        <v>60</v>
      </c>
      <c r="S623" s="105">
        <f t="shared" si="126"/>
        <v>60</v>
      </c>
      <c r="T623" s="105">
        <f t="shared" si="126"/>
        <v>0</v>
      </c>
      <c r="U623" s="105">
        <f t="shared" si="126"/>
        <v>0</v>
      </c>
      <c r="V623" s="105">
        <f t="shared" si="126"/>
        <v>0</v>
      </c>
      <c r="W623" s="105">
        <f t="shared" si="126"/>
        <v>0</v>
      </c>
      <c r="X623" s="105">
        <f t="shared" si="126"/>
        <v>0</v>
      </c>
      <c r="Y623" s="105">
        <f t="shared" si="126"/>
        <v>0</v>
      </c>
      <c r="Z623" s="105">
        <f t="shared" si="126"/>
        <v>0.5</v>
      </c>
      <c r="AA623" s="105">
        <f t="shared" si="126"/>
        <v>0</v>
      </c>
      <c r="AB623" s="105">
        <f t="shared" si="126"/>
        <v>0</v>
      </c>
      <c r="AC623" s="105">
        <f t="shared" si="126"/>
        <v>0</v>
      </c>
      <c r="AD623" s="105">
        <f t="shared" si="126"/>
        <v>0</v>
      </c>
    </row>
    <row r="624" spans="1:30" ht="101.25" thickBot="1">
      <c r="A624" s="91"/>
      <c r="B624" s="108" t="s">
        <v>76</v>
      </c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  <c r="AA624" s="105"/>
      <c r="AB624" s="105"/>
      <c r="AC624" s="105">
        <v>4</v>
      </c>
      <c r="AD624" s="105"/>
    </row>
    <row r="625" spans="1:30" ht="51" thickBot="1">
      <c r="A625" s="107"/>
      <c r="B625" s="121" t="s">
        <v>11</v>
      </c>
      <c r="C625" s="105">
        <f aca="true" t="shared" si="127" ref="C625:AB625">C601+C604+C613+C617+C623</f>
        <v>72</v>
      </c>
      <c r="D625" s="105">
        <f t="shared" si="127"/>
        <v>40</v>
      </c>
      <c r="E625" s="105">
        <f t="shared" si="127"/>
        <v>33</v>
      </c>
      <c r="F625" s="105">
        <f t="shared" si="127"/>
        <v>0</v>
      </c>
      <c r="G625" s="105">
        <f t="shared" si="127"/>
        <v>49</v>
      </c>
      <c r="H625" s="105">
        <f t="shared" si="127"/>
        <v>0</v>
      </c>
      <c r="I625" s="105">
        <f t="shared" si="127"/>
        <v>36</v>
      </c>
      <c r="J625" s="105">
        <f t="shared" si="127"/>
        <v>84.9</v>
      </c>
      <c r="K625" s="105">
        <f t="shared" si="127"/>
        <v>100</v>
      </c>
      <c r="L625" s="105">
        <f t="shared" si="127"/>
        <v>171</v>
      </c>
      <c r="M625" s="105">
        <f t="shared" si="127"/>
        <v>0</v>
      </c>
      <c r="N625" s="105">
        <f t="shared" si="127"/>
        <v>0</v>
      </c>
      <c r="O625" s="105">
        <f t="shared" si="127"/>
        <v>40</v>
      </c>
      <c r="P625" s="105">
        <f t="shared" si="127"/>
        <v>20</v>
      </c>
      <c r="Q625" s="105">
        <f t="shared" si="127"/>
        <v>10.3</v>
      </c>
      <c r="R625" s="105">
        <f t="shared" si="127"/>
        <v>68</v>
      </c>
      <c r="S625" s="105">
        <f t="shared" si="127"/>
        <v>434</v>
      </c>
      <c r="T625" s="105">
        <f t="shared" si="127"/>
        <v>0</v>
      </c>
      <c r="U625" s="105">
        <f t="shared" si="127"/>
        <v>57</v>
      </c>
      <c r="V625" s="105">
        <f t="shared" si="127"/>
        <v>0</v>
      </c>
      <c r="W625" s="105">
        <f t="shared" si="127"/>
        <v>0</v>
      </c>
      <c r="X625" s="105">
        <f t="shared" si="127"/>
        <v>4</v>
      </c>
      <c r="Y625" s="105">
        <f t="shared" si="127"/>
        <v>0</v>
      </c>
      <c r="Z625" s="105">
        <f t="shared" si="127"/>
        <v>0.5</v>
      </c>
      <c r="AA625" s="105">
        <f t="shared" si="127"/>
        <v>2</v>
      </c>
      <c r="AB625" s="105">
        <f t="shared" si="127"/>
        <v>0</v>
      </c>
      <c r="AC625" s="105">
        <v>4</v>
      </c>
      <c r="AD625" s="105">
        <f>AD601+AD604+AD613+AD617+AD623</f>
        <v>0.9</v>
      </c>
    </row>
    <row r="626" spans="1:30" ht="51" thickBot="1">
      <c r="A626" s="231" t="s">
        <v>81</v>
      </c>
      <c r="B626" s="232"/>
      <c r="C626" s="232"/>
      <c r="D626" s="232"/>
      <c r="E626" s="232"/>
      <c r="F626" s="232"/>
      <c r="G626" s="232"/>
      <c r="H626" s="232"/>
      <c r="I626" s="232"/>
      <c r="J626" s="232"/>
      <c r="K626" s="232"/>
      <c r="L626" s="232"/>
      <c r="M626" s="232"/>
      <c r="N626" s="232"/>
      <c r="O626" s="232"/>
      <c r="P626" s="232"/>
      <c r="Q626" s="232"/>
      <c r="R626" s="232"/>
      <c r="S626" s="232"/>
      <c r="T626" s="232"/>
      <c r="U626" s="232"/>
      <c r="V626" s="232"/>
      <c r="W626" s="232"/>
      <c r="X626" s="232"/>
      <c r="Y626" s="232"/>
      <c r="Z626" s="232"/>
      <c r="AA626" s="232"/>
      <c r="AB626" s="232"/>
      <c r="AC626" s="232"/>
      <c r="AD626" s="233"/>
    </row>
    <row r="627" spans="1:30" ht="51" thickBot="1">
      <c r="A627" s="231" t="s">
        <v>141</v>
      </c>
      <c r="B627" s="232"/>
      <c r="C627" s="232"/>
      <c r="D627" s="232"/>
      <c r="E627" s="232"/>
      <c r="F627" s="232"/>
      <c r="G627" s="232"/>
      <c r="H627" s="232"/>
      <c r="I627" s="232"/>
      <c r="J627" s="232"/>
      <c r="K627" s="232"/>
      <c r="L627" s="232"/>
      <c r="M627" s="232"/>
      <c r="N627" s="232"/>
      <c r="O627" s="232"/>
      <c r="P627" s="232"/>
      <c r="Q627" s="232"/>
      <c r="R627" s="232"/>
      <c r="S627" s="232"/>
      <c r="T627" s="232"/>
      <c r="U627" s="232"/>
      <c r="V627" s="232"/>
      <c r="W627" s="232"/>
      <c r="X627" s="232"/>
      <c r="Y627" s="232"/>
      <c r="Z627" s="232"/>
      <c r="AA627" s="232"/>
      <c r="AB627" s="232"/>
      <c r="AC627" s="232"/>
      <c r="AD627" s="233"/>
    </row>
    <row r="628" spans="1:30" ht="50.25" customHeight="1">
      <c r="A628" s="236" t="s">
        <v>130</v>
      </c>
      <c r="B628" s="234" t="s">
        <v>24</v>
      </c>
      <c r="C628" s="221" t="s">
        <v>63</v>
      </c>
      <c r="D628" s="221" t="s">
        <v>64</v>
      </c>
      <c r="E628" s="221" t="s">
        <v>65</v>
      </c>
      <c r="F628" s="221" t="s">
        <v>66</v>
      </c>
      <c r="G628" s="221" t="s">
        <v>60</v>
      </c>
      <c r="H628" s="221" t="s">
        <v>67</v>
      </c>
      <c r="I628" s="221" t="s">
        <v>114</v>
      </c>
      <c r="J628" s="221" t="s">
        <v>108</v>
      </c>
      <c r="K628" s="89"/>
      <c r="L628" s="221" t="s">
        <v>120</v>
      </c>
      <c r="M628" s="221" t="s">
        <v>69</v>
      </c>
      <c r="N628" s="221" t="s">
        <v>48</v>
      </c>
      <c r="O628" s="221" t="s">
        <v>49</v>
      </c>
      <c r="P628" s="221" t="s">
        <v>70</v>
      </c>
      <c r="Q628" s="221" t="s">
        <v>50</v>
      </c>
      <c r="R628" s="221" t="s">
        <v>71</v>
      </c>
      <c r="S628" s="221" t="s">
        <v>208</v>
      </c>
      <c r="T628" s="221" t="s">
        <v>74</v>
      </c>
      <c r="U628" s="221" t="s">
        <v>111</v>
      </c>
      <c r="V628" s="221" t="s">
        <v>116</v>
      </c>
      <c r="W628" s="221" t="s">
        <v>117</v>
      </c>
      <c r="X628" s="221" t="s">
        <v>51</v>
      </c>
      <c r="Y628" s="221" t="s">
        <v>52</v>
      </c>
      <c r="Z628" s="221" t="s">
        <v>54</v>
      </c>
      <c r="AA628" s="89"/>
      <c r="AB628" s="221" t="s">
        <v>72</v>
      </c>
      <c r="AC628" s="221" t="s">
        <v>53</v>
      </c>
      <c r="AD628" s="221" t="s">
        <v>73</v>
      </c>
    </row>
    <row r="629" spans="1:30" ht="409.5" customHeight="1" thickBot="1">
      <c r="A629" s="237"/>
      <c r="B629" s="235"/>
      <c r="C629" s="222"/>
      <c r="D629" s="222"/>
      <c r="E629" s="222"/>
      <c r="F629" s="222"/>
      <c r="G629" s="222"/>
      <c r="H629" s="222"/>
      <c r="I629" s="222"/>
      <c r="J629" s="222"/>
      <c r="K629" s="90" t="s">
        <v>68</v>
      </c>
      <c r="L629" s="222"/>
      <c r="M629" s="222"/>
      <c r="N629" s="222"/>
      <c r="O629" s="222"/>
      <c r="P629" s="222"/>
      <c r="Q629" s="222"/>
      <c r="R629" s="222"/>
      <c r="S629" s="222"/>
      <c r="T629" s="222"/>
      <c r="U629" s="222"/>
      <c r="V629" s="222"/>
      <c r="W629" s="222"/>
      <c r="X629" s="222"/>
      <c r="Y629" s="222"/>
      <c r="Z629" s="222"/>
      <c r="AA629" s="90" t="s">
        <v>184</v>
      </c>
      <c r="AB629" s="222"/>
      <c r="AC629" s="222"/>
      <c r="AD629" s="222"/>
    </row>
    <row r="630" spans="1:30" ht="51" thickBot="1">
      <c r="A630" s="91">
        <v>1</v>
      </c>
      <c r="B630" s="96">
        <v>2</v>
      </c>
      <c r="C630" s="97" t="s">
        <v>61</v>
      </c>
      <c r="D630" s="98">
        <v>4</v>
      </c>
      <c r="E630" s="97">
        <v>5</v>
      </c>
      <c r="F630" s="97">
        <v>6</v>
      </c>
      <c r="G630" s="97">
        <v>7</v>
      </c>
      <c r="H630" s="97">
        <v>8</v>
      </c>
      <c r="I630" s="97" t="s">
        <v>62</v>
      </c>
      <c r="J630" s="98">
        <v>10</v>
      </c>
      <c r="K630" s="97">
        <v>11</v>
      </c>
      <c r="L630" s="97">
        <v>12</v>
      </c>
      <c r="M630" s="97">
        <v>13</v>
      </c>
      <c r="N630" s="97">
        <v>14</v>
      </c>
      <c r="O630" s="97">
        <v>15</v>
      </c>
      <c r="P630" s="99">
        <v>16</v>
      </c>
      <c r="Q630" s="97">
        <v>17</v>
      </c>
      <c r="R630" s="99">
        <v>18</v>
      </c>
      <c r="S630" s="97">
        <v>19</v>
      </c>
      <c r="T630" s="99">
        <v>20</v>
      </c>
      <c r="U630" s="97">
        <v>21</v>
      </c>
      <c r="V630" s="97">
        <v>22</v>
      </c>
      <c r="W630" s="99">
        <v>23</v>
      </c>
      <c r="X630" s="97">
        <v>24</v>
      </c>
      <c r="Y630" s="97">
        <v>25</v>
      </c>
      <c r="Z630" s="97">
        <v>26</v>
      </c>
      <c r="AA630" s="99">
        <v>27</v>
      </c>
      <c r="AB630" s="97">
        <v>28</v>
      </c>
      <c r="AC630" s="97">
        <v>29</v>
      </c>
      <c r="AD630" s="100">
        <v>30</v>
      </c>
    </row>
    <row r="631" spans="1:30" ht="51" thickBot="1">
      <c r="A631" s="231" t="s">
        <v>6</v>
      </c>
      <c r="B631" s="232"/>
      <c r="C631" s="232"/>
      <c r="D631" s="232"/>
      <c r="E631" s="232"/>
      <c r="F631" s="232"/>
      <c r="G631" s="232"/>
      <c r="H631" s="232"/>
      <c r="I631" s="232"/>
      <c r="J631" s="232"/>
      <c r="K631" s="232"/>
      <c r="L631" s="232"/>
      <c r="M631" s="232"/>
      <c r="N631" s="232"/>
      <c r="O631" s="232"/>
      <c r="P631" s="232"/>
      <c r="Q631" s="232"/>
      <c r="R631" s="232"/>
      <c r="S631" s="232"/>
      <c r="T631" s="232"/>
      <c r="U631" s="232"/>
      <c r="V631" s="232"/>
      <c r="W631" s="232"/>
      <c r="X631" s="232"/>
      <c r="Y631" s="232"/>
      <c r="Z631" s="232"/>
      <c r="AA631" s="232"/>
      <c r="AB631" s="232"/>
      <c r="AC631" s="232"/>
      <c r="AD631" s="233"/>
    </row>
    <row r="632" spans="1:30" ht="101.25" thickBot="1">
      <c r="A632" s="103">
        <v>77</v>
      </c>
      <c r="B632" s="136" t="s">
        <v>194</v>
      </c>
      <c r="C632" s="103"/>
      <c r="D632" s="126"/>
      <c r="E632" s="126"/>
      <c r="F632" s="126"/>
      <c r="G632" s="126">
        <v>17</v>
      </c>
      <c r="H632" s="104"/>
      <c r="I632" s="104"/>
      <c r="J632" s="104"/>
      <c r="K632" s="104"/>
      <c r="L632" s="104"/>
      <c r="M632" s="104"/>
      <c r="N632" s="106"/>
      <c r="O632" s="103">
        <v>4</v>
      </c>
      <c r="P632" s="106">
        <v>2</v>
      </c>
      <c r="Q632" s="103"/>
      <c r="R632" s="106"/>
      <c r="S632" s="103">
        <v>113</v>
      </c>
      <c r="T632" s="106"/>
      <c r="U632" s="103"/>
      <c r="V632" s="103"/>
      <c r="W632" s="106"/>
      <c r="X632" s="103"/>
      <c r="Y632" s="103"/>
      <c r="Z632" s="103"/>
      <c r="AA632" s="106"/>
      <c r="AB632" s="103"/>
      <c r="AC632" s="106"/>
      <c r="AD632" s="103"/>
    </row>
    <row r="633" spans="1:30" ht="51" thickBot="1">
      <c r="A633" s="107">
        <v>16</v>
      </c>
      <c r="B633" s="108" t="s">
        <v>17</v>
      </c>
      <c r="C633" s="105"/>
      <c r="D633" s="115"/>
      <c r="E633" s="115"/>
      <c r="F633" s="115"/>
      <c r="G633" s="115"/>
      <c r="H633" s="109"/>
      <c r="I633" s="109"/>
      <c r="J633" s="109"/>
      <c r="K633" s="109"/>
      <c r="L633" s="109"/>
      <c r="M633" s="109"/>
      <c r="N633" s="110"/>
      <c r="O633" s="105">
        <v>9</v>
      </c>
      <c r="P633" s="110"/>
      <c r="Q633" s="105"/>
      <c r="R633" s="110"/>
      <c r="S633" s="105">
        <v>85</v>
      </c>
      <c r="T633" s="110"/>
      <c r="U633" s="105"/>
      <c r="V633" s="107"/>
      <c r="W633" s="110"/>
      <c r="X633" s="105"/>
      <c r="Y633" s="105"/>
      <c r="Z633" s="110"/>
      <c r="AA633" s="107"/>
      <c r="AB633" s="107">
        <v>1</v>
      </c>
      <c r="AC633" s="110"/>
      <c r="AD633" s="105"/>
    </row>
    <row r="634" spans="1:30" ht="51" thickBot="1">
      <c r="A634" s="107">
        <v>27</v>
      </c>
      <c r="B634" s="108" t="s">
        <v>40</v>
      </c>
      <c r="C634" s="109">
        <v>35</v>
      </c>
      <c r="D634" s="115"/>
      <c r="E634" s="115"/>
      <c r="F634" s="115"/>
      <c r="G634" s="115"/>
      <c r="H634" s="109"/>
      <c r="I634" s="109"/>
      <c r="J634" s="109"/>
      <c r="K634" s="109"/>
      <c r="L634" s="109"/>
      <c r="M634" s="109"/>
      <c r="N634" s="110"/>
      <c r="O634" s="105"/>
      <c r="P634" s="110">
        <v>6</v>
      </c>
      <c r="Q634" s="105"/>
      <c r="R634" s="110"/>
      <c r="S634" s="105"/>
      <c r="T634" s="110"/>
      <c r="U634" s="105"/>
      <c r="V634" s="107"/>
      <c r="W634" s="110"/>
      <c r="X634" s="105"/>
      <c r="Y634" s="105"/>
      <c r="Z634" s="110"/>
      <c r="AA634" s="107"/>
      <c r="AB634" s="105"/>
      <c r="AC634" s="110"/>
      <c r="AD634" s="105"/>
    </row>
    <row r="635" spans="1:30" ht="51" thickBot="1">
      <c r="A635" s="107"/>
      <c r="B635" s="108" t="s">
        <v>7</v>
      </c>
      <c r="C635" s="105">
        <f>SUM(C632+C633+C634)</f>
        <v>35</v>
      </c>
      <c r="D635" s="105">
        <f aca="true" t="shared" si="128" ref="D635:AD635">SUM(D632+D633+D634)</f>
        <v>0</v>
      </c>
      <c r="E635" s="105">
        <f t="shared" si="128"/>
        <v>0</v>
      </c>
      <c r="F635" s="105">
        <f t="shared" si="128"/>
        <v>0</v>
      </c>
      <c r="G635" s="105">
        <f t="shared" si="128"/>
        <v>17</v>
      </c>
      <c r="H635" s="105">
        <f t="shared" si="128"/>
        <v>0</v>
      </c>
      <c r="I635" s="105">
        <f t="shared" si="128"/>
        <v>0</v>
      </c>
      <c r="J635" s="105">
        <f t="shared" si="128"/>
        <v>0</v>
      </c>
      <c r="K635" s="105">
        <f t="shared" si="128"/>
        <v>0</v>
      </c>
      <c r="L635" s="105">
        <f t="shared" si="128"/>
        <v>0</v>
      </c>
      <c r="M635" s="105">
        <f t="shared" si="128"/>
        <v>0</v>
      </c>
      <c r="N635" s="105">
        <f t="shared" si="128"/>
        <v>0</v>
      </c>
      <c r="O635" s="105">
        <f t="shared" si="128"/>
        <v>13</v>
      </c>
      <c r="P635" s="105">
        <f t="shared" si="128"/>
        <v>8</v>
      </c>
      <c r="Q635" s="105">
        <f t="shared" si="128"/>
        <v>0</v>
      </c>
      <c r="R635" s="105">
        <f t="shared" si="128"/>
        <v>0</v>
      </c>
      <c r="S635" s="105">
        <f t="shared" si="128"/>
        <v>198</v>
      </c>
      <c r="T635" s="105">
        <f t="shared" si="128"/>
        <v>0</v>
      </c>
      <c r="U635" s="105">
        <f t="shared" si="128"/>
        <v>0</v>
      </c>
      <c r="V635" s="105">
        <f t="shared" si="128"/>
        <v>0</v>
      </c>
      <c r="W635" s="105">
        <f t="shared" si="128"/>
        <v>0</v>
      </c>
      <c r="X635" s="105">
        <f t="shared" si="128"/>
        <v>0</v>
      </c>
      <c r="Y635" s="105">
        <f t="shared" si="128"/>
        <v>0</v>
      </c>
      <c r="Z635" s="105">
        <f t="shared" si="128"/>
        <v>0</v>
      </c>
      <c r="AA635" s="105">
        <f t="shared" si="128"/>
        <v>0</v>
      </c>
      <c r="AB635" s="105">
        <f t="shared" si="128"/>
        <v>1</v>
      </c>
      <c r="AC635" s="105">
        <f t="shared" si="128"/>
        <v>0</v>
      </c>
      <c r="AD635" s="105">
        <f t="shared" si="128"/>
        <v>0</v>
      </c>
    </row>
    <row r="636" spans="1:30" ht="48.75" customHeight="1" thickBot="1">
      <c r="A636" s="227" t="s">
        <v>59</v>
      </c>
      <c r="B636" s="228"/>
      <c r="C636" s="228"/>
      <c r="D636" s="228"/>
      <c r="E636" s="228"/>
      <c r="F636" s="228"/>
      <c r="G636" s="228"/>
      <c r="H636" s="228"/>
      <c r="I636" s="228"/>
      <c r="J636" s="228"/>
      <c r="K636" s="228"/>
      <c r="L636" s="228"/>
      <c r="M636" s="228"/>
      <c r="N636" s="228"/>
      <c r="O636" s="228"/>
      <c r="P636" s="228"/>
      <c r="Q636" s="228"/>
      <c r="R636" s="228"/>
      <c r="S636" s="228"/>
      <c r="T636" s="228"/>
      <c r="U636" s="228"/>
      <c r="V636" s="228"/>
      <c r="W636" s="228"/>
      <c r="X636" s="228"/>
      <c r="Y636" s="228"/>
      <c r="Z636" s="228"/>
      <c r="AA636" s="228"/>
      <c r="AB636" s="228"/>
      <c r="AC636" s="228"/>
      <c r="AD636" s="229"/>
    </row>
    <row r="637" spans="1:30" ht="51" thickBot="1">
      <c r="A637" s="107" t="s">
        <v>37</v>
      </c>
      <c r="B637" s="112" t="s">
        <v>129</v>
      </c>
      <c r="C637" s="105"/>
      <c r="D637" s="109"/>
      <c r="E637" s="109"/>
      <c r="F637" s="109"/>
      <c r="G637" s="109"/>
      <c r="H637" s="109"/>
      <c r="I637" s="109"/>
      <c r="J637" s="109"/>
      <c r="K637" s="109">
        <v>100</v>
      </c>
      <c r="L637" s="109"/>
      <c r="M637" s="109"/>
      <c r="N637" s="110"/>
      <c r="O637" s="105"/>
      <c r="P637" s="110"/>
      <c r="Q637" s="105"/>
      <c r="R637" s="110"/>
      <c r="S637" s="105"/>
      <c r="T637" s="110"/>
      <c r="U637" s="105"/>
      <c r="V637" s="110"/>
      <c r="W637" s="105"/>
      <c r="X637" s="105"/>
      <c r="Y637" s="110"/>
      <c r="Z637" s="105"/>
      <c r="AA637" s="110"/>
      <c r="AB637" s="105"/>
      <c r="AC637" s="105"/>
      <c r="AD637" s="109"/>
    </row>
    <row r="638" spans="1:30" ht="51" thickBot="1">
      <c r="A638" s="107"/>
      <c r="B638" s="108" t="s">
        <v>31</v>
      </c>
      <c r="C638" s="109">
        <f>SUM(C637)</f>
        <v>0</v>
      </c>
      <c r="D638" s="109">
        <f>SUM(D637)</f>
        <v>0</v>
      </c>
      <c r="E638" s="109">
        <f aca="true" t="shared" si="129" ref="E638:AC638">SUM(E637)</f>
        <v>0</v>
      </c>
      <c r="F638" s="109">
        <f t="shared" si="129"/>
        <v>0</v>
      </c>
      <c r="G638" s="109">
        <f t="shared" si="129"/>
        <v>0</v>
      </c>
      <c r="H638" s="109">
        <f t="shared" si="129"/>
        <v>0</v>
      </c>
      <c r="I638" s="109">
        <f t="shared" si="129"/>
        <v>0</v>
      </c>
      <c r="J638" s="109">
        <f t="shared" si="129"/>
        <v>0</v>
      </c>
      <c r="K638" s="109">
        <f t="shared" si="129"/>
        <v>100</v>
      </c>
      <c r="L638" s="109">
        <f t="shared" si="129"/>
        <v>0</v>
      </c>
      <c r="M638" s="109">
        <f t="shared" si="129"/>
        <v>0</v>
      </c>
      <c r="N638" s="109">
        <f t="shared" si="129"/>
        <v>0</v>
      </c>
      <c r="O638" s="109">
        <f t="shared" si="129"/>
        <v>0</v>
      </c>
      <c r="P638" s="109">
        <f t="shared" si="129"/>
        <v>0</v>
      </c>
      <c r="Q638" s="109">
        <f t="shared" si="129"/>
        <v>0</v>
      </c>
      <c r="R638" s="109">
        <f t="shared" si="129"/>
        <v>0</v>
      </c>
      <c r="S638" s="109">
        <f t="shared" si="129"/>
        <v>0</v>
      </c>
      <c r="T638" s="109">
        <f t="shared" si="129"/>
        <v>0</v>
      </c>
      <c r="U638" s="109">
        <f t="shared" si="129"/>
        <v>0</v>
      </c>
      <c r="V638" s="109">
        <f t="shared" si="129"/>
        <v>0</v>
      </c>
      <c r="W638" s="109">
        <f t="shared" si="129"/>
        <v>0</v>
      </c>
      <c r="X638" s="109">
        <f t="shared" si="129"/>
        <v>0</v>
      </c>
      <c r="Y638" s="109">
        <f t="shared" si="129"/>
        <v>0</v>
      </c>
      <c r="Z638" s="109">
        <f t="shared" si="129"/>
        <v>0</v>
      </c>
      <c r="AA638" s="109">
        <f t="shared" si="129"/>
        <v>0</v>
      </c>
      <c r="AB638" s="109">
        <f t="shared" si="129"/>
        <v>0</v>
      </c>
      <c r="AC638" s="109">
        <f t="shared" si="129"/>
        <v>0</v>
      </c>
      <c r="AD638" s="109">
        <f>SUM(AD637)</f>
        <v>0</v>
      </c>
    </row>
    <row r="639" spans="1:30" ht="51" thickBot="1">
      <c r="A639" s="231" t="s">
        <v>9</v>
      </c>
      <c r="B639" s="232"/>
      <c r="C639" s="232"/>
      <c r="D639" s="232"/>
      <c r="E639" s="232"/>
      <c r="F639" s="232"/>
      <c r="G639" s="232"/>
      <c r="H639" s="232"/>
      <c r="I639" s="232"/>
      <c r="J639" s="232"/>
      <c r="K639" s="232"/>
      <c r="L639" s="232"/>
      <c r="M639" s="232"/>
      <c r="N639" s="232"/>
      <c r="O639" s="232"/>
      <c r="P639" s="232"/>
      <c r="Q639" s="232"/>
      <c r="R639" s="232"/>
      <c r="S639" s="232"/>
      <c r="T639" s="232"/>
      <c r="U639" s="232"/>
      <c r="V639" s="232"/>
      <c r="W639" s="232"/>
      <c r="X639" s="232"/>
      <c r="Y639" s="232"/>
      <c r="Z639" s="232"/>
      <c r="AA639" s="232"/>
      <c r="AB639" s="232"/>
      <c r="AC639" s="232"/>
      <c r="AD639" s="233"/>
    </row>
    <row r="640" spans="1:30" ht="96.75" customHeight="1" thickBot="1">
      <c r="A640" s="105">
        <v>112</v>
      </c>
      <c r="B640" s="122" t="s">
        <v>229</v>
      </c>
      <c r="C640" s="105"/>
      <c r="D640" s="109"/>
      <c r="E640" s="109"/>
      <c r="F640" s="109"/>
      <c r="G640" s="109"/>
      <c r="H640" s="109"/>
      <c r="I640" s="109"/>
      <c r="J640" s="109">
        <v>34</v>
      </c>
      <c r="K640" s="109"/>
      <c r="L640" s="109"/>
      <c r="M640" s="109"/>
      <c r="N640" s="110"/>
      <c r="O640" s="107"/>
      <c r="P640" s="110"/>
      <c r="Q640" s="107">
        <v>2</v>
      </c>
      <c r="R640" s="110"/>
      <c r="S640" s="107"/>
      <c r="T640" s="110"/>
      <c r="U640" s="107"/>
      <c r="V640" s="110"/>
      <c r="W640" s="105"/>
      <c r="X640" s="107"/>
      <c r="Y640" s="110"/>
      <c r="Z640" s="107"/>
      <c r="AA640" s="105"/>
      <c r="AB640" s="110"/>
      <c r="AC640" s="107"/>
      <c r="AD640" s="100"/>
    </row>
    <row r="641" spans="1:30" ht="141" customHeight="1" thickBot="1">
      <c r="A641" s="107">
        <v>19</v>
      </c>
      <c r="B641" s="117" t="s">
        <v>284</v>
      </c>
      <c r="C641" s="105"/>
      <c r="D641" s="109"/>
      <c r="E641" s="109"/>
      <c r="F641" s="109"/>
      <c r="G641" s="109"/>
      <c r="H641" s="109"/>
      <c r="I641" s="109">
        <v>60</v>
      </c>
      <c r="J641" s="109">
        <v>12.4</v>
      </c>
      <c r="K641" s="109"/>
      <c r="L641" s="109"/>
      <c r="M641" s="109"/>
      <c r="N641" s="110"/>
      <c r="O641" s="107"/>
      <c r="P641" s="110">
        <v>1</v>
      </c>
      <c r="Q641" s="107"/>
      <c r="R641" s="110"/>
      <c r="S641" s="107"/>
      <c r="T641" s="110"/>
      <c r="U641" s="107"/>
      <c r="V641" s="110">
        <v>16</v>
      </c>
      <c r="W641" s="107"/>
      <c r="X641" s="105">
        <v>4</v>
      </c>
      <c r="Y641" s="110"/>
      <c r="Z641" s="107"/>
      <c r="AA641" s="107"/>
      <c r="AB641" s="110"/>
      <c r="AC641" s="107"/>
      <c r="AD641" s="109"/>
    </row>
    <row r="642" spans="1:30" ht="62.25" customHeight="1" thickBot="1">
      <c r="A642" s="105">
        <v>113</v>
      </c>
      <c r="B642" s="117" t="s">
        <v>264</v>
      </c>
      <c r="C642" s="105"/>
      <c r="D642" s="109"/>
      <c r="E642" s="109">
        <v>1.6</v>
      </c>
      <c r="F642" s="109"/>
      <c r="G642" s="109"/>
      <c r="H642" s="109"/>
      <c r="I642" s="109"/>
      <c r="J642" s="109">
        <v>177.6</v>
      </c>
      <c r="K642" s="109"/>
      <c r="L642" s="109"/>
      <c r="M642" s="109"/>
      <c r="N642" s="110"/>
      <c r="O642" s="107">
        <v>3</v>
      </c>
      <c r="P642" s="110"/>
      <c r="Q642" s="107">
        <v>3</v>
      </c>
      <c r="R642" s="110"/>
      <c r="S642" s="107"/>
      <c r="T642" s="111"/>
      <c r="U642" s="107">
        <v>52</v>
      </c>
      <c r="V642" s="110"/>
      <c r="W642" s="107"/>
      <c r="X642" s="107"/>
      <c r="Y642" s="110"/>
      <c r="Z642" s="107"/>
      <c r="AA642" s="110"/>
      <c r="AB642" s="107"/>
      <c r="AC642" s="107"/>
      <c r="AD642" s="109"/>
    </row>
    <row r="643" spans="1:30" ht="51" thickBot="1">
      <c r="A643" s="107">
        <v>90</v>
      </c>
      <c r="B643" s="108" t="s">
        <v>272</v>
      </c>
      <c r="C643" s="105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>
        <v>16</v>
      </c>
      <c r="N643" s="110"/>
      <c r="O643" s="107">
        <v>9</v>
      </c>
      <c r="P643" s="110"/>
      <c r="Q643" s="107"/>
      <c r="R643" s="110"/>
      <c r="S643" s="107"/>
      <c r="T643" s="107"/>
      <c r="U643" s="107"/>
      <c r="V643" s="110"/>
      <c r="W643" s="107"/>
      <c r="X643" s="107"/>
      <c r="Y643" s="110"/>
      <c r="Z643" s="107"/>
      <c r="AA643" s="110"/>
      <c r="AB643" s="107"/>
      <c r="AC643" s="107"/>
      <c r="AD643" s="109"/>
    </row>
    <row r="644" spans="1:30" ht="101.25" thickBot="1">
      <c r="A644" s="107" t="s">
        <v>37</v>
      </c>
      <c r="B644" s="108" t="s">
        <v>75</v>
      </c>
      <c r="C644" s="105"/>
      <c r="D644" s="109">
        <v>40</v>
      </c>
      <c r="E644" s="109"/>
      <c r="F644" s="109"/>
      <c r="G644" s="109"/>
      <c r="H644" s="109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  <c r="U644" s="115"/>
      <c r="V644" s="115"/>
      <c r="W644" s="115"/>
      <c r="X644" s="115"/>
      <c r="Y644" s="115"/>
      <c r="Z644" s="115"/>
      <c r="AA644" s="115"/>
      <c r="AB644" s="115"/>
      <c r="AC644" s="115"/>
      <c r="AD644" s="109"/>
    </row>
    <row r="645" spans="1:30" ht="48.75" customHeight="1" thickBot="1">
      <c r="A645" s="105"/>
      <c r="B645" s="112" t="s">
        <v>31</v>
      </c>
      <c r="C645" s="105">
        <f aca="true" t="shared" si="130" ref="C645:AD645">SUM(C640:C644)</f>
        <v>0</v>
      </c>
      <c r="D645" s="105">
        <f t="shared" si="130"/>
        <v>40</v>
      </c>
      <c r="E645" s="105">
        <f t="shared" si="130"/>
        <v>1.6</v>
      </c>
      <c r="F645" s="105">
        <f t="shared" si="130"/>
        <v>0</v>
      </c>
      <c r="G645" s="105">
        <f t="shared" si="130"/>
        <v>0</v>
      </c>
      <c r="H645" s="105">
        <f t="shared" si="130"/>
        <v>0</v>
      </c>
      <c r="I645" s="105">
        <f t="shared" si="130"/>
        <v>60</v>
      </c>
      <c r="J645" s="105">
        <f t="shared" si="130"/>
        <v>224</v>
      </c>
      <c r="K645" s="105">
        <f t="shared" si="130"/>
        <v>0</v>
      </c>
      <c r="L645" s="105">
        <f t="shared" si="130"/>
        <v>0</v>
      </c>
      <c r="M645" s="105">
        <f t="shared" si="130"/>
        <v>16</v>
      </c>
      <c r="N645" s="105">
        <f t="shared" si="130"/>
        <v>0</v>
      </c>
      <c r="O645" s="105">
        <f t="shared" si="130"/>
        <v>12</v>
      </c>
      <c r="P645" s="105">
        <f t="shared" si="130"/>
        <v>1</v>
      </c>
      <c r="Q645" s="105">
        <f t="shared" si="130"/>
        <v>5</v>
      </c>
      <c r="R645" s="105">
        <f t="shared" si="130"/>
        <v>0</v>
      </c>
      <c r="S645" s="105">
        <f t="shared" si="130"/>
        <v>0</v>
      </c>
      <c r="T645" s="105">
        <f t="shared" si="130"/>
        <v>0</v>
      </c>
      <c r="U645" s="105">
        <f t="shared" si="130"/>
        <v>52</v>
      </c>
      <c r="V645" s="105">
        <f t="shared" si="130"/>
        <v>16</v>
      </c>
      <c r="W645" s="105">
        <f t="shared" si="130"/>
        <v>0</v>
      </c>
      <c r="X645" s="105">
        <f t="shared" si="130"/>
        <v>4</v>
      </c>
      <c r="Y645" s="105">
        <f t="shared" si="130"/>
        <v>0</v>
      </c>
      <c r="Z645" s="105">
        <f t="shared" si="130"/>
        <v>0</v>
      </c>
      <c r="AA645" s="105">
        <f t="shared" si="130"/>
        <v>0</v>
      </c>
      <c r="AB645" s="105">
        <f t="shared" si="130"/>
        <v>0</v>
      </c>
      <c r="AC645" s="105">
        <f t="shared" si="130"/>
        <v>0</v>
      </c>
      <c r="AD645" s="105">
        <f t="shared" si="130"/>
        <v>0</v>
      </c>
    </row>
    <row r="646" spans="1:30" ht="48.75" customHeight="1" thickBot="1">
      <c r="A646" s="231" t="s">
        <v>30</v>
      </c>
      <c r="B646" s="232"/>
      <c r="C646" s="232"/>
      <c r="D646" s="232"/>
      <c r="E646" s="232"/>
      <c r="F646" s="232"/>
      <c r="G646" s="232"/>
      <c r="H646" s="232"/>
      <c r="I646" s="232"/>
      <c r="J646" s="232"/>
      <c r="K646" s="232"/>
      <c r="L646" s="232"/>
      <c r="M646" s="232"/>
      <c r="N646" s="232"/>
      <c r="O646" s="232"/>
      <c r="P646" s="232"/>
      <c r="Q646" s="232"/>
      <c r="R646" s="232"/>
      <c r="S646" s="232"/>
      <c r="T646" s="232"/>
      <c r="U646" s="232"/>
      <c r="V646" s="232"/>
      <c r="W646" s="232"/>
      <c r="X646" s="232"/>
      <c r="Y646" s="232"/>
      <c r="Z646" s="232"/>
      <c r="AA646" s="232"/>
      <c r="AB646" s="232"/>
      <c r="AC646" s="232"/>
      <c r="AD646" s="233"/>
    </row>
    <row r="647" spans="1:30" ht="101.25" thickBot="1">
      <c r="A647" s="107">
        <v>8.9</v>
      </c>
      <c r="B647" s="117" t="s">
        <v>237</v>
      </c>
      <c r="C647" s="107"/>
      <c r="D647" s="109"/>
      <c r="E647" s="107"/>
      <c r="F647" s="107"/>
      <c r="G647" s="107"/>
      <c r="H647" s="109"/>
      <c r="I647" s="109"/>
      <c r="J647" s="109"/>
      <c r="K647" s="109"/>
      <c r="L647" s="109"/>
      <c r="M647" s="109"/>
      <c r="N647" s="110"/>
      <c r="O647" s="105"/>
      <c r="P647" s="110"/>
      <c r="Q647" s="105"/>
      <c r="R647" s="110"/>
      <c r="S647" s="105">
        <v>154</v>
      </c>
      <c r="T647" s="110"/>
      <c r="U647" s="105"/>
      <c r="V647" s="110"/>
      <c r="W647" s="105"/>
      <c r="X647" s="105"/>
      <c r="Y647" s="110"/>
      <c r="Z647" s="105"/>
      <c r="AA647" s="105"/>
      <c r="AB647" s="110"/>
      <c r="AC647" s="105"/>
      <c r="AD647" s="109"/>
    </row>
    <row r="648" spans="1:30" ht="51" thickBot="1">
      <c r="A648" s="101">
        <v>114</v>
      </c>
      <c r="B648" s="125" t="s">
        <v>267</v>
      </c>
      <c r="C648" s="103"/>
      <c r="D648" s="104"/>
      <c r="E648" s="104">
        <v>31.5</v>
      </c>
      <c r="F648" s="104"/>
      <c r="G648" s="104"/>
      <c r="H648" s="104"/>
      <c r="I648" s="104"/>
      <c r="J648" s="104"/>
      <c r="K648" s="104"/>
      <c r="L648" s="104"/>
      <c r="M648" s="104"/>
      <c r="N648" s="104"/>
      <c r="O648" s="104">
        <v>2.5</v>
      </c>
      <c r="P648" s="104">
        <v>2</v>
      </c>
      <c r="Q648" s="104">
        <v>0.2</v>
      </c>
      <c r="R648" s="104">
        <v>2</v>
      </c>
      <c r="S648" s="104"/>
      <c r="T648" s="104"/>
      <c r="U648" s="104"/>
      <c r="V648" s="104"/>
      <c r="W648" s="104"/>
      <c r="X648" s="104">
        <v>10</v>
      </c>
      <c r="Y648" s="104"/>
      <c r="Z648" s="104"/>
      <c r="AA648" s="104"/>
      <c r="AB648" s="104"/>
      <c r="AC648" s="104"/>
      <c r="AD648" s="109">
        <v>0.9</v>
      </c>
    </row>
    <row r="649" spans="1:30" ht="51" thickBot="1">
      <c r="A649" s="107"/>
      <c r="B649" s="108" t="s">
        <v>7</v>
      </c>
      <c r="C649" s="105">
        <f aca="true" t="shared" si="131" ref="C649:AD649">SUM(C647:C648)</f>
        <v>0</v>
      </c>
      <c r="D649" s="105">
        <f t="shared" si="131"/>
        <v>0</v>
      </c>
      <c r="E649" s="105">
        <f t="shared" si="131"/>
        <v>31.5</v>
      </c>
      <c r="F649" s="105">
        <f t="shared" si="131"/>
        <v>0</v>
      </c>
      <c r="G649" s="105">
        <f t="shared" si="131"/>
        <v>0</v>
      </c>
      <c r="H649" s="105">
        <f t="shared" si="131"/>
        <v>0</v>
      </c>
      <c r="I649" s="105">
        <f t="shared" si="131"/>
        <v>0</v>
      </c>
      <c r="J649" s="105">
        <f t="shared" si="131"/>
        <v>0</v>
      </c>
      <c r="K649" s="105">
        <f t="shared" si="131"/>
        <v>0</v>
      </c>
      <c r="L649" s="105">
        <f t="shared" si="131"/>
        <v>0</v>
      </c>
      <c r="M649" s="105">
        <f t="shared" si="131"/>
        <v>0</v>
      </c>
      <c r="N649" s="105">
        <f t="shared" si="131"/>
        <v>0</v>
      </c>
      <c r="O649" s="105">
        <f t="shared" si="131"/>
        <v>2.5</v>
      </c>
      <c r="P649" s="105">
        <f t="shared" si="131"/>
        <v>2</v>
      </c>
      <c r="Q649" s="105">
        <f t="shared" si="131"/>
        <v>0.2</v>
      </c>
      <c r="R649" s="105">
        <f t="shared" si="131"/>
        <v>2</v>
      </c>
      <c r="S649" s="105">
        <f t="shared" si="131"/>
        <v>154</v>
      </c>
      <c r="T649" s="105">
        <f t="shared" si="131"/>
        <v>0</v>
      </c>
      <c r="U649" s="105">
        <f t="shared" si="131"/>
        <v>0</v>
      </c>
      <c r="V649" s="105">
        <f t="shared" si="131"/>
        <v>0</v>
      </c>
      <c r="W649" s="105">
        <f t="shared" si="131"/>
        <v>0</v>
      </c>
      <c r="X649" s="105">
        <f t="shared" si="131"/>
        <v>10</v>
      </c>
      <c r="Y649" s="105">
        <f t="shared" si="131"/>
        <v>0</v>
      </c>
      <c r="Z649" s="105">
        <f t="shared" si="131"/>
        <v>0</v>
      </c>
      <c r="AA649" s="105">
        <f t="shared" si="131"/>
        <v>0</v>
      </c>
      <c r="AB649" s="105">
        <f t="shared" si="131"/>
        <v>0</v>
      </c>
      <c r="AC649" s="105">
        <f t="shared" si="131"/>
        <v>0</v>
      </c>
      <c r="AD649" s="105">
        <f t="shared" si="131"/>
        <v>0.9</v>
      </c>
    </row>
    <row r="650" spans="1:30" ht="51" thickBot="1">
      <c r="A650" s="227" t="s">
        <v>32</v>
      </c>
      <c r="B650" s="228"/>
      <c r="C650" s="228"/>
      <c r="D650" s="228"/>
      <c r="E650" s="228"/>
      <c r="F650" s="228"/>
      <c r="G650" s="228"/>
      <c r="H650" s="228"/>
      <c r="I650" s="228"/>
      <c r="J650" s="228"/>
      <c r="K650" s="228"/>
      <c r="L650" s="228"/>
      <c r="M650" s="228"/>
      <c r="N650" s="228"/>
      <c r="O650" s="228"/>
      <c r="P650" s="228"/>
      <c r="Q650" s="228"/>
      <c r="R650" s="228"/>
      <c r="S650" s="228"/>
      <c r="T650" s="228"/>
      <c r="U650" s="228"/>
      <c r="V650" s="228"/>
      <c r="W650" s="228"/>
      <c r="X650" s="228"/>
      <c r="Y650" s="228"/>
      <c r="Z650" s="228"/>
      <c r="AA650" s="228"/>
      <c r="AB650" s="228"/>
      <c r="AC650" s="228"/>
      <c r="AD650" s="229"/>
    </row>
    <row r="651" spans="1:30" ht="51" thickBot="1">
      <c r="A651" s="103">
        <v>115</v>
      </c>
      <c r="B651" s="102" t="s">
        <v>207</v>
      </c>
      <c r="C651" s="101"/>
      <c r="D651" s="104"/>
      <c r="E651" s="104">
        <v>0.7</v>
      </c>
      <c r="F651" s="104"/>
      <c r="G651" s="104"/>
      <c r="H651" s="104"/>
      <c r="I651" s="104"/>
      <c r="J651" s="104">
        <v>32</v>
      </c>
      <c r="K651" s="104"/>
      <c r="L651" s="104"/>
      <c r="M651" s="104"/>
      <c r="N651" s="104"/>
      <c r="O651" s="104"/>
      <c r="P651" s="104">
        <v>0.7</v>
      </c>
      <c r="Q651" s="104">
        <v>4</v>
      </c>
      <c r="R651" s="104"/>
      <c r="S651" s="104"/>
      <c r="T651" s="104"/>
      <c r="U651" s="104"/>
      <c r="V651" s="104"/>
      <c r="W651" s="104">
        <v>73</v>
      </c>
      <c r="X651" s="104">
        <v>6</v>
      </c>
      <c r="Y651" s="104"/>
      <c r="Z651" s="104"/>
      <c r="AA651" s="104"/>
      <c r="AB651" s="104"/>
      <c r="AC651" s="104"/>
      <c r="AD651" s="104"/>
    </row>
    <row r="652" spans="1:30" ht="51" thickBot="1">
      <c r="A652" s="105">
        <v>41</v>
      </c>
      <c r="B652" s="108" t="s">
        <v>224</v>
      </c>
      <c r="C652" s="105"/>
      <c r="D652" s="109"/>
      <c r="E652" s="109"/>
      <c r="F652" s="109"/>
      <c r="G652" s="109"/>
      <c r="H652" s="109"/>
      <c r="I652" s="109">
        <v>119</v>
      </c>
      <c r="J652" s="109"/>
      <c r="K652" s="109"/>
      <c r="L652" s="109"/>
      <c r="M652" s="109"/>
      <c r="N652" s="110"/>
      <c r="O652" s="107"/>
      <c r="P652" s="110">
        <v>5</v>
      </c>
      <c r="Q652" s="107"/>
      <c r="R652" s="110"/>
      <c r="S652" s="107"/>
      <c r="T652" s="111"/>
      <c r="U652" s="107"/>
      <c r="V652" s="110"/>
      <c r="W652" s="107"/>
      <c r="X652" s="107"/>
      <c r="Y652" s="110"/>
      <c r="Z652" s="107"/>
      <c r="AA652" s="110"/>
      <c r="AB652" s="107"/>
      <c r="AC652" s="107"/>
      <c r="AD652" s="109"/>
    </row>
    <row r="653" spans="1:30" ht="101.25" thickBot="1">
      <c r="A653" s="107" t="s">
        <v>37</v>
      </c>
      <c r="B653" s="108" t="s">
        <v>63</v>
      </c>
      <c r="C653" s="109">
        <v>30</v>
      </c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  <c r="T653" s="107"/>
      <c r="U653" s="109"/>
      <c r="V653" s="110"/>
      <c r="W653" s="107"/>
      <c r="X653" s="109"/>
      <c r="Y653" s="109"/>
      <c r="Z653" s="109"/>
      <c r="AA653" s="109"/>
      <c r="AB653" s="109"/>
      <c r="AC653" s="109"/>
      <c r="AD653" s="109"/>
    </row>
    <row r="654" spans="1:30" ht="51" thickBot="1">
      <c r="A654" s="120">
        <v>44</v>
      </c>
      <c r="B654" s="118" t="s">
        <v>10</v>
      </c>
      <c r="C654" s="105"/>
      <c r="D654" s="109"/>
      <c r="E654" s="109"/>
      <c r="F654" s="109"/>
      <c r="G654" s="109"/>
      <c r="H654" s="109"/>
      <c r="I654" s="109"/>
      <c r="J654" s="109"/>
      <c r="K654" s="109"/>
      <c r="L654" s="109">
        <v>4</v>
      </c>
      <c r="M654" s="109"/>
      <c r="N654" s="109"/>
      <c r="O654" s="105">
        <v>9</v>
      </c>
      <c r="P654" s="109"/>
      <c r="Q654" s="109"/>
      <c r="R654" s="109"/>
      <c r="S654" s="109"/>
      <c r="T654" s="109"/>
      <c r="U654" s="109"/>
      <c r="V654" s="109"/>
      <c r="W654" s="109"/>
      <c r="X654" s="109"/>
      <c r="Y654" s="109"/>
      <c r="Z654" s="105">
        <v>0.5</v>
      </c>
      <c r="AA654" s="109"/>
      <c r="AB654" s="109"/>
      <c r="AC654" s="109"/>
      <c r="AD654" s="109"/>
    </row>
    <row r="655" spans="1:30" ht="101.25" thickBot="1">
      <c r="A655" s="107">
        <v>14</v>
      </c>
      <c r="B655" s="108" t="s">
        <v>203</v>
      </c>
      <c r="C655" s="105"/>
      <c r="D655" s="109"/>
      <c r="E655" s="109"/>
      <c r="F655" s="109"/>
      <c r="G655" s="109"/>
      <c r="H655" s="109"/>
      <c r="I655" s="109"/>
      <c r="J655" s="109"/>
      <c r="K655" s="109"/>
      <c r="L655" s="109">
        <v>70</v>
      </c>
      <c r="M655" s="109"/>
      <c r="N655" s="109"/>
      <c r="O655" s="109"/>
      <c r="P655" s="109"/>
      <c r="Q655" s="109"/>
      <c r="R655" s="109"/>
      <c r="S655" s="109"/>
      <c r="T655" s="109"/>
      <c r="U655" s="109"/>
      <c r="V655" s="109"/>
      <c r="W655" s="109"/>
      <c r="X655" s="109"/>
      <c r="Y655" s="109"/>
      <c r="Z655" s="109"/>
      <c r="AA655" s="109"/>
      <c r="AB655" s="109"/>
      <c r="AC655" s="109"/>
      <c r="AD655" s="115"/>
    </row>
    <row r="656" spans="1:30" ht="51" thickBot="1">
      <c r="A656" s="107"/>
      <c r="B656" s="108" t="s">
        <v>31</v>
      </c>
      <c r="C656" s="105">
        <f>SUM(C651:C655)</f>
        <v>30</v>
      </c>
      <c r="D656" s="105">
        <f aca="true" t="shared" si="132" ref="D656:AD656">SUM(D651:D655)</f>
        <v>0</v>
      </c>
      <c r="E656" s="105">
        <f t="shared" si="132"/>
        <v>0.7</v>
      </c>
      <c r="F656" s="105">
        <f t="shared" si="132"/>
        <v>0</v>
      </c>
      <c r="G656" s="105">
        <f t="shared" si="132"/>
        <v>0</v>
      </c>
      <c r="H656" s="105">
        <f t="shared" si="132"/>
        <v>0</v>
      </c>
      <c r="I656" s="105">
        <f t="shared" si="132"/>
        <v>119</v>
      </c>
      <c r="J656" s="105">
        <f t="shared" si="132"/>
        <v>32</v>
      </c>
      <c r="K656" s="105">
        <f t="shared" si="132"/>
        <v>0</v>
      </c>
      <c r="L656" s="105">
        <f t="shared" si="132"/>
        <v>74</v>
      </c>
      <c r="M656" s="105">
        <f t="shared" si="132"/>
        <v>0</v>
      </c>
      <c r="N656" s="105">
        <f t="shared" si="132"/>
        <v>0</v>
      </c>
      <c r="O656" s="105">
        <f t="shared" si="132"/>
        <v>9</v>
      </c>
      <c r="P656" s="105">
        <f t="shared" si="132"/>
        <v>5.7</v>
      </c>
      <c r="Q656" s="105">
        <f t="shared" si="132"/>
        <v>4</v>
      </c>
      <c r="R656" s="105">
        <f t="shared" si="132"/>
        <v>0</v>
      </c>
      <c r="S656" s="105">
        <f t="shared" si="132"/>
        <v>0</v>
      </c>
      <c r="T656" s="105">
        <f t="shared" si="132"/>
        <v>0</v>
      </c>
      <c r="U656" s="105">
        <f t="shared" si="132"/>
        <v>0</v>
      </c>
      <c r="V656" s="105">
        <f t="shared" si="132"/>
        <v>0</v>
      </c>
      <c r="W656" s="105">
        <f t="shared" si="132"/>
        <v>73</v>
      </c>
      <c r="X656" s="105">
        <f t="shared" si="132"/>
        <v>6</v>
      </c>
      <c r="Y656" s="105">
        <f t="shared" si="132"/>
        <v>0</v>
      </c>
      <c r="Z656" s="105">
        <f t="shared" si="132"/>
        <v>0.5</v>
      </c>
      <c r="AA656" s="105">
        <f t="shared" si="132"/>
        <v>0</v>
      </c>
      <c r="AB656" s="105">
        <f t="shared" si="132"/>
        <v>0</v>
      </c>
      <c r="AC656" s="105">
        <f t="shared" si="132"/>
        <v>0</v>
      </c>
      <c r="AD656" s="105">
        <f t="shared" si="132"/>
        <v>0</v>
      </c>
    </row>
    <row r="657" spans="1:30" ht="101.25" thickBot="1">
      <c r="A657" s="91"/>
      <c r="B657" s="108" t="s">
        <v>76</v>
      </c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  <c r="AA657" s="105"/>
      <c r="AB657" s="105"/>
      <c r="AC657" s="105">
        <v>4</v>
      </c>
      <c r="AD657" s="105"/>
    </row>
    <row r="658" spans="1:30" ht="51" thickBot="1">
      <c r="A658" s="107"/>
      <c r="B658" s="121" t="s">
        <v>11</v>
      </c>
      <c r="C658" s="105">
        <f aca="true" t="shared" si="133" ref="C658:AB658">C635+C638+C645+C649+C656</f>
        <v>65</v>
      </c>
      <c r="D658" s="105">
        <f t="shared" si="133"/>
        <v>40</v>
      </c>
      <c r="E658" s="105">
        <f t="shared" si="133"/>
        <v>33.800000000000004</v>
      </c>
      <c r="F658" s="105">
        <f t="shared" si="133"/>
        <v>0</v>
      </c>
      <c r="G658" s="105">
        <f t="shared" si="133"/>
        <v>17</v>
      </c>
      <c r="H658" s="105">
        <f t="shared" si="133"/>
        <v>0</v>
      </c>
      <c r="I658" s="105">
        <f t="shared" si="133"/>
        <v>179</v>
      </c>
      <c r="J658" s="105">
        <f t="shared" si="133"/>
        <v>256</v>
      </c>
      <c r="K658" s="105">
        <f t="shared" si="133"/>
        <v>100</v>
      </c>
      <c r="L658" s="105">
        <f t="shared" si="133"/>
        <v>74</v>
      </c>
      <c r="M658" s="105">
        <f t="shared" si="133"/>
        <v>16</v>
      </c>
      <c r="N658" s="105">
        <f t="shared" si="133"/>
        <v>0</v>
      </c>
      <c r="O658" s="105">
        <f t="shared" si="133"/>
        <v>36.5</v>
      </c>
      <c r="P658" s="105">
        <f t="shared" si="133"/>
        <v>16.7</v>
      </c>
      <c r="Q658" s="105">
        <f t="shared" si="133"/>
        <v>9.2</v>
      </c>
      <c r="R658" s="105">
        <f t="shared" si="133"/>
        <v>2</v>
      </c>
      <c r="S658" s="105">
        <f t="shared" si="133"/>
        <v>352</v>
      </c>
      <c r="T658" s="105">
        <f t="shared" si="133"/>
        <v>0</v>
      </c>
      <c r="U658" s="105">
        <f t="shared" si="133"/>
        <v>52</v>
      </c>
      <c r="V658" s="105">
        <f t="shared" si="133"/>
        <v>16</v>
      </c>
      <c r="W658" s="105">
        <f t="shared" si="133"/>
        <v>73</v>
      </c>
      <c r="X658" s="105">
        <f t="shared" si="133"/>
        <v>20</v>
      </c>
      <c r="Y658" s="105">
        <f t="shared" si="133"/>
        <v>0</v>
      </c>
      <c r="Z658" s="105">
        <f t="shared" si="133"/>
        <v>0.5</v>
      </c>
      <c r="AA658" s="105">
        <f t="shared" si="133"/>
        <v>0</v>
      </c>
      <c r="AB658" s="105">
        <f t="shared" si="133"/>
        <v>1</v>
      </c>
      <c r="AC658" s="105">
        <v>4</v>
      </c>
      <c r="AD658" s="105">
        <f>AD635+AD638+AD645+AD649+AD656</f>
        <v>0.9</v>
      </c>
    </row>
    <row r="659" spans="1:30" ht="50.25" customHeight="1">
      <c r="A659" s="223"/>
      <c r="B659" s="224"/>
      <c r="C659" s="221" t="s">
        <v>63</v>
      </c>
      <c r="D659" s="221" t="s">
        <v>64</v>
      </c>
      <c r="E659" s="221" t="s">
        <v>65</v>
      </c>
      <c r="F659" s="221" t="s">
        <v>66</v>
      </c>
      <c r="G659" s="221" t="s">
        <v>60</v>
      </c>
      <c r="H659" s="221" t="s">
        <v>67</v>
      </c>
      <c r="I659" s="221" t="s">
        <v>114</v>
      </c>
      <c r="J659" s="221" t="s">
        <v>108</v>
      </c>
      <c r="K659" s="89"/>
      <c r="L659" s="221" t="s">
        <v>120</v>
      </c>
      <c r="M659" s="221" t="s">
        <v>69</v>
      </c>
      <c r="N659" s="221" t="s">
        <v>48</v>
      </c>
      <c r="O659" s="221" t="s">
        <v>49</v>
      </c>
      <c r="P659" s="221" t="s">
        <v>70</v>
      </c>
      <c r="Q659" s="221" t="s">
        <v>50</v>
      </c>
      <c r="R659" s="221" t="s">
        <v>71</v>
      </c>
      <c r="S659" s="221" t="s">
        <v>208</v>
      </c>
      <c r="T659" s="221" t="s">
        <v>74</v>
      </c>
      <c r="U659" s="221" t="s">
        <v>111</v>
      </c>
      <c r="V659" s="221" t="s">
        <v>116</v>
      </c>
      <c r="W659" s="221" t="s">
        <v>117</v>
      </c>
      <c r="X659" s="221" t="s">
        <v>51</v>
      </c>
      <c r="Y659" s="221" t="s">
        <v>52</v>
      </c>
      <c r="Z659" s="221" t="s">
        <v>54</v>
      </c>
      <c r="AA659" s="89"/>
      <c r="AB659" s="221" t="s">
        <v>72</v>
      </c>
      <c r="AC659" s="221" t="s">
        <v>53</v>
      </c>
      <c r="AD659" s="221" t="s">
        <v>73</v>
      </c>
    </row>
    <row r="660" spans="1:30" ht="409.5" customHeight="1" thickBot="1">
      <c r="A660" s="225"/>
      <c r="B660" s="226"/>
      <c r="C660" s="222"/>
      <c r="D660" s="222"/>
      <c r="E660" s="222"/>
      <c r="F660" s="222"/>
      <c r="G660" s="222"/>
      <c r="H660" s="222"/>
      <c r="I660" s="222"/>
      <c r="J660" s="222"/>
      <c r="K660" s="90" t="s">
        <v>68</v>
      </c>
      <c r="L660" s="222"/>
      <c r="M660" s="222"/>
      <c r="N660" s="222"/>
      <c r="O660" s="222"/>
      <c r="P660" s="222"/>
      <c r="Q660" s="222"/>
      <c r="R660" s="222"/>
      <c r="S660" s="222"/>
      <c r="T660" s="222"/>
      <c r="U660" s="222"/>
      <c r="V660" s="222"/>
      <c r="W660" s="222"/>
      <c r="X660" s="222"/>
      <c r="Y660" s="222"/>
      <c r="Z660" s="222"/>
      <c r="AA660" s="90" t="s">
        <v>184</v>
      </c>
      <c r="AB660" s="222"/>
      <c r="AC660" s="222"/>
      <c r="AD660" s="222"/>
    </row>
    <row r="661" spans="1:30" ht="51" thickBot="1">
      <c r="A661" s="227">
        <v>1</v>
      </c>
      <c r="B661" s="229"/>
      <c r="C661" s="97" t="s">
        <v>61</v>
      </c>
      <c r="D661" s="98">
        <v>4</v>
      </c>
      <c r="E661" s="97">
        <v>5</v>
      </c>
      <c r="F661" s="97">
        <v>6</v>
      </c>
      <c r="G661" s="97">
        <v>7</v>
      </c>
      <c r="H661" s="97">
        <v>8</v>
      </c>
      <c r="I661" s="97" t="s">
        <v>62</v>
      </c>
      <c r="J661" s="98">
        <v>10</v>
      </c>
      <c r="K661" s="97">
        <v>11</v>
      </c>
      <c r="L661" s="97">
        <v>12</v>
      </c>
      <c r="M661" s="97">
        <v>13</v>
      </c>
      <c r="N661" s="97">
        <v>14</v>
      </c>
      <c r="O661" s="97">
        <v>15</v>
      </c>
      <c r="P661" s="99">
        <v>16</v>
      </c>
      <c r="Q661" s="97">
        <v>17</v>
      </c>
      <c r="R661" s="99">
        <v>18</v>
      </c>
      <c r="S661" s="97">
        <v>19</v>
      </c>
      <c r="T661" s="99">
        <v>20</v>
      </c>
      <c r="U661" s="97">
        <v>21</v>
      </c>
      <c r="V661" s="97">
        <v>22</v>
      </c>
      <c r="W661" s="99">
        <v>23</v>
      </c>
      <c r="X661" s="97">
        <v>24</v>
      </c>
      <c r="Y661" s="97">
        <v>25</v>
      </c>
      <c r="Z661" s="97">
        <v>26</v>
      </c>
      <c r="AA661" s="99">
        <v>27</v>
      </c>
      <c r="AB661" s="97">
        <v>28</v>
      </c>
      <c r="AC661" s="97">
        <v>29</v>
      </c>
      <c r="AD661" s="100">
        <v>30</v>
      </c>
    </row>
    <row r="662" spans="1:30" ht="51" thickBot="1">
      <c r="A662" s="219" t="s">
        <v>135</v>
      </c>
      <c r="B662" s="220"/>
      <c r="C662" s="105">
        <f aca="true" t="shared" si="134" ref="C662:AD662">C36+C69+C102+C135+C167+C199+C232+C267+C299+C332+C363+C396+C427+C460+C493+C527+C558+C591+C625+C658</f>
        <v>1165</v>
      </c>
      <c r="D662" s="105">
        <f t="shared" si="134"/>
        <v>800</v>
      </c>
      <c r="E662" s="105">
        <f t="shared" si="134"/>
        <v>494.3</v>
      </c>
      <c r="F662" s="105">
        <f t="shared" si="134"/>
        <v>42</v>
      </c>
      <c r="G662" s="105">
        <f t="shared" si="134"/>
        <v>601</v>
      </c>
      <c r="H662" s="105">
        <f t="shared" si="134"/>
        <v>153</v>
      </c>
      <c r="I662" s="105">
        <f t="shared" si="134"/>
        <v>2315</v>
      </c>
      <c r="J662" s="105">
        <f t="shared" si="134"/>
        <v>3219.1000000000004</v>
      </c>
      <c r="K662" s="105">
        <f t="shared" si="134"/>
        <v>2000</v>
      </c>
      <c r="L662" s="105">
        <f t="shared" si="134"/>
        <v>1938</v>
      </c>
      <c r="M662" s="105">
        <f t="shared" si="134"/>
        <v>185.8</v>
      </c>
      <c r="N662" s="105">
        <f t="shared" si="134"/>
        <v>144</v>
      </c>
      <c r="O662" s="105">
        <f t="shared" si="134"/>
        <v>740.5</v>
      </c>
      <c r="P662" s="105">
        <f t="shared" si="134"/>
        <v>341.4</v>
      </c>
      <c r="Q662" s="105">
        <f t="shared" si="134"/>
        <v>170.6</v>
      </c>
      <c r="R662" s="105">
        <f t="shared" si="134"/>
        <v>415.2</v>
      </c>
      <c r="S662" s="105">
        <f t="shared" si="134"/>
        <v>7572</v>
      </c>
      <c r="T662" s="105">
        <f t="shared" si="134"/>
        <v>626</v>
      </c>
      <c r="U662" s="105">
        <f t="shared" si="134"/>
        <v>966</v>
      </c>
      <c r="V662" s="105">
        <f t="shared" si="134"/>
        <v>385</v>
      </c>
      <c r="W662" s="105">
        <f t="shared" si="134"/>
        <v>613</v>
      </c>
      <c r="X662" s="105">
        <f t="shared" si="134"/>
        <v>182</v>
      </c>
      <c r="Y662" s="105">
        <f t="shared" si="134"/>
        <v>89.5</v>
      </c>
      <c r="Z662" s="105">
        <f t="shared" si="134"/>
        <v>10.5</v>
      </c>
      <c r="AA662" s="105">
        <f t="shared" si="134"/>
        <v>20</v>
      </c>
      <c r="AB662" s="105">
        <f t="shared" si="134"/>
        <v>10</v>
      </c>
      <c r="AC662" s="105">
        <f t="shared" si="134"/>
        <v>80</v>
      </c>
      <c r="AD662" s="105">
        <f t="shared" si="134"/>
        <v>8.100000000000001</v>
      </c>
    </row>
    <row r="663" spans="1:30" ht="51" thickBot="1">
      <c r="A663" s="219" t="s">
        <v>136</v>
      </c>
      <c r="B663" s="220"/>
      <c r="C663" s="105">
        <f>C662/20</f>
        <v>58.25</v>
      </c>
      <c r="D663" s="105">
        <f aca="true" t="shared" si="135" ref="D663:AD663">D662/20</f>
        <v>40</v>
      </c>
      <c r="E663" s="105">
        <f t="shared" si="135"/>
        <v>24.715</v>
      </c>
      <c r="F663" s="105">
        <f t="shared" si="135"/>
        <v>2.1</v>
      </c>
      <c r="G663" s="105">
        <f t="shared" si="135"/>
        <v>30.05</v>
      </c>
      <c r="H663" s="105">
        <f t="shared" si="135"/>
        <v>7.65</v>
      </c>
      <c r="I663" s="105">
        <f t="shared" si="135"/>
        <v>115.75</v>
      </c>
      <c r="J663" s="105">
        <f t="shared" si="135"/>
        <v>160.955</v>
      </c>
      <c r="K663" s="105">
        <f t="shared" si="135"/>
        <v>100</v>
      </c>
      <c r="L663" s="105">
        <f t="shared" si="135"/>
        <v>96.9</v>
      </c>
      <c r="M663" s="105">
        <f t="shared" si="135"/>
        <v>9.290000000000001</v>
      </c>
      <c r="N663" s="105">
        <f t="shared" si="135"/>
        <v>7.2</v>
      </c>
      <c r="O663" s="105">
        <f t="shared" si="135"/>
        <v>37.025</v>
      </c>
      <c r="P663" s="105">
        <f t="shared" si="135"/>
        <v>17.07</v>
      </c>
      <c r="Q663" s="105">
        <f t="shared" si="135"/>
        <v>8.53</v>
      </c>
      <c r="R663" s="105">
        <f t="shared" si="135"/>
        <v>20.759999999999998</v>
      </c>
      <c r="S663" s="105">
        <f t="shared" si="135"/>
        <v>378.6</v>
      </c>
      <c r="T663" s="105">
        <f t="shared" si="135"/>
        <v>31.3</v>
      </c>
      <c r="U663" s="105">
        <f t="shared" si="135"/>
        <v>48.3</v>
      </c>
      <c r="V663" s="105">
        <f t="shared" si="135"/>
        <v>19.25</v>
      </c>
      <c r="W663" s="105">
        <f t="shared" si="135"/>
        <v>30.65</v>
      </c>
      <c r="X663" s="105">
        <f t="shared" si="135"/>
        <v>9.1</v>
      </c>
      <c r="Y663" s="105">
        <f t="shared" si="135"/>
        <v>4.475</v>
      </c>
      <c r="Z663" s="105">
        <f t="shared" si="135"/>
        <v>0.525</v>
      </c>
      <c r="AA663" s="105">
        <f t="shared" si="135"/>
        <v>1</v>
      </c>
      <c r="AB663" s="105">
        <f t="shared" si="135"/>
        <v>0.5</v>
      </c>
      <c r="AC663" s="105">
        <f t="shared" si="135"/>
        <v>4</v>
      </c>
      <c r="AD663" s="105">
        <f t="shared" si="135"/>
        <v>0.4050000000000001</v>
      </c>
    </row>
    <row r="664" spans="1:30" ht="129.75" customHeight="1" thickBot="1">
      <c r="A664" s="219" t="s">
        <v>56</v>
      </c>
      <c r="B664" s="220"/>
      <c r="C664" s="105">
        <v>60</v>
      </c>
      <c r="D664" s="115">
        <v>40</v>
      </c>
      <c r="E664" s="115">
        <v>25</v>
      </c>
      <c r="F664" s="115">
        <v>2</v>
      </c>
      <c r="G664" s="115">
        <v>30</v>
      </c>
      <c r="H664" s="109">
        <v>8</v>
      </c>
      <c r="I664" s="109">
        <v>120</v>
      </c>
      <c r="J664" s="109">
        <v>205</v>
      </c>
      <c r="K664" s="109">
        <v>100</v>
      </c>
      <c r="L664" s="109">
        <v>95</v>
      </c>
      <c r="M664" s="109">
        <v>9</v>
      </c>
      <c r="N664" s="109">
        <v>7</v>
      </c>
      <c r="O664" s="109">
        <v>37</v>
      </c>
      <c r="P664" s="109">
        <v>18</v>
      </c>
      <c r="Q664" s="109">
        <v>9</v>
      </c>
      <c r="R664" s="109">
        <v>20</v>
      </c>
      <c r="S664" s="109">
        <v>390</v>
      </c>
      <c r="T664" s="109">
        <v>30</v>
      </c>
      <c r="U664" s="109">
        <v>50</v>
      </c>
      <c r="V664" s="109">
        <v>20</v>
      </c>
      <c r="W664" s="109">
        <v>32</v>
      </c>
      <c r="X664" s="109">
        <v>9</v>
      </c>
      <c r="Y664" s="109">
        <v>4.3</v>
      </c>
      <c r="Z664" s="109">
        <v>0.5</v>
      </c>
      <c r="AA664" s="109">
        <v>1</v>
      </c>
      <c r="AB664" s="109">
        <v>0.5</v>
      </c>
      <c r="AC664" s="109">
        <v>4</v>
      </c>
      <c r="AD664" s="115">
        <v>0.4</v>
      </c>
    </row>
    <row r="665" spans="1:30" ht="105.75" customHeight="1" thickBot="1">
      <c r="A665" s="219" t="s">
        <v>82</v>
      </c>
      <c r="B665" s="220"/>
      <c r="C665" s="143">
        <f>C663*100/C664</f>
        <v>97.08333333333333</v>
      </c>
      <c r="D665" s="143">
        <f aca="true" t="shared" si="136" ref="D665:AD665">D663*100/D664</f>
        <v>100</v>
      </c>
      <c r="E665" s="143">
        <f t="shared" si="136"/>
        <v>98.86</v>
      </c>
      <c r="F665" s="143">
        <f t="shared" si="136"/>
        <v>105</v>
      </c>
      <c r="G665" s="143">
        <f t="shared" si="136"/>
        <v>100.16666666666667</v>
      </c>
      <c r="H665" s="143">
        <f t="shared" si="136"/>
        <v>95.625</v>
      </c>
      <c r="I665" s="143">
        <f t="shared" si="136"/>
        <v>96.45833333333333</v>
      </c>
      <c r="J665" s="143">
        <f t="shared" si="136"/>
        <v>78.51463414634148</v>
      </c>
      <c r="K665" s="143">
        <f t="shared" si="136"/>
        <v>100</v>
      </c>
      <c r="L665" s="143">
        <f t="shared" si="136"/>
        <v>102</v>
      </c>
      <c r="M665" s="143">
        <f t="shared" si="136"/>
        <v>103.22222222222223</v>
      </c>
      <c r="N665" s="143">
        <f t="shared" si="136"/>
        <v>102.85714285714286</v>
      </c>
      <c r="O665" s="143">
        <f t="shared" si="136"/>
        <v>100.06756756756756</v>
      </c>
      <c r="P665" s="143">
        <f t="shared" si="136"/>
        <v>94.83333333333333</v>
      </c>
      <c r="Q665" s="143">
        <f t="shared" si="136"/>
        <v>94.77777777777777</v>
      </c>
      <c r="R665" s="143">
        <f t="shared" si="136"/>
        <v>103.8</v>
      </c>
      <c r="S665" s="143">
        <f t="shared" si="136"/>
        <v>97.07692307692308</v>
      </c>
      <c r="T665" s="143">
        <f t="shared" si="136"/>
        <v>104.33333333333333</v>
      </c>
      <c r="U665" s="143">
        <f t="shared" si="136"/>
        <v>96.6</v>
      </c>
      <c r="V665" s="143">
        <f t="shared" si="136"/>
        <v>96.25</v>
      </c>
      <c r="W665" s="143">
        <f t="shared" si="136"/>
        <v>95.78125</v>
      </c>
      <c r="X665" s="143">
        <f t="shared" si="136"/>
        <v>101.11111111111111</v>
      </c>
      <c r="Y665" s="143">
        <f t="shared" si="136"/>
        <v>104.06976744186045</v>
      </c>
      <c r="Z665" s="143">
        <f t="shared" si="136"/>
        <v>105</v>
      </c>
      <c r="AA665" s="143">
        <f t="shared" si="136"/>
        <v>100</v>
      </c>
      <c r="AB665" s="143">
        <f t="shared" si="136"/>
        <v>100</v>
      </c>
      <c r="AC665" s="143">
        <f t="shared" si="136"/>
        <v>100</v>
      </c>
      <c r="AD665" s="143">
        <f t="shared" si="136"/>
        <v>101.25000000000001</v>
      </c>
    </row>
    <row r="666" spans="1:30" ht="196.5" customHeight="1" thickBot="1">
      <c r="A666" s="219" t="s">
        <v>348</v>
      </c>
      <c r="B666" s="220"/>
      <c r="C666" s="143">
        <f>C665-100</f>
        <v>-2.9166666666666714</v>
      </c>
      <c r="D666" s="143">
        <f aca="true" t="shared" si="137" ref="D666:AD666">D665-100</f>
        <v>0</v>
      </c>
      <c r="E666" s="143">
        <f t="shared" si="137"/>
        <v>-1.1400000000000006</v>
      </c>
      <c r="F666" s="143">
        <f t="shared" si="137"/>
        <v>5</v>
      </c>
      <c r="G666" s="143">
        <f t="shared" si="137"/>
        <v>0.1666666666666714</v>
      </c>
      <c r="H666" s="143">
        <f t="shared" si="137"/>
        <v>-4.375</v>
      </c>
      <c r="I666" s="143">
        <f t="shared" si="137"/>
        <v>-3.5416666666666714</v>
      </c>
      <c r="J666" s="143">
        <f t="shared" si="137"/>
        <v>-21.48536585365852</v>
      </c>
      <c r="K666" s="143">
        <f t="shared" si="137"/>
        <v>0</v>
      </c>
      <c r="L666" s="143">
        <f t="shared" si="137"/>
        <v>2</v>
      </c>
      <c r="M666" s="143">
        <f t="shared" si="137"/>
        <v>3.2222222222222285</v>
      </c>
      <c r="N666" s="143">
        <f t="shared" si="137"/>
        <v>2.857142857142861</v>
      </c>
      <c r="O666" s="143">
        <f t="shared" si="137"/>
        <v>0.06756756756756488</v>
      </c>
      <c r="P666" s="143">
        <f t="shared" si="137"/>
        <v>-5.166666666666671</v>
      </c>
      <c r="Q666" s="143">
        <f t="shared" si="137"/>
        <v>-5.2222222222222285</v>
      </c>
      <c r="R666" s="143">
        <f t="shared" si="137"/>
        <v>3.799999999999997</v>
      </c>
      <c r="S666" s="143">
        <f t="shared" si="137"/>
        <v>-2.92307692307692</v>
      </c>
      <c r="T666" s="143">
        <f t="shared" si="137"/>
        <v>4.333333333333329</v>
      </c>
      <c r="U666" s="143">
        <f t="shared" si="137"/>
        <v>-3.4000000000000057</v>
      </c>
      <c r="V666" s="143">
        <f t="shared" si="137"/>
        <v>-3.75</v>
      </c>
      <c r="W666" s="143">
        <f t="shared" si="137"/>
        <v>-4.21875</v>
      </c>
      <c r="X666" s="143">
        <f t="shared" si="137"/>
        <v>1.1111111111111143</v>
      </c>
      <c r="Y666" s="143">
        <f t="shared" si="137"/>
        <v>4.069767441860449</v>
      </c>
      <c r="Z666" s="143">
        <f t="shared" si="137"/>
        <v>5</v>
      </c>
      <c r="AA666" s="143">
        <f t="shared" si="137"/>
        <v>0</v>
      </c>
      <c r="AB666" s="143">
        <f t="shared" si="137"/>
        <v>0</v>
      </c>
      <c r="AC666" s="143">
        <f t="shared" si="137"/>
        <v>0</v>
      </c>
      <c r="AD666" s="143">
        <f t="shared" si="137"/>
        <v>1.2500000000000142</v>
      </c>
    </row>
    <row r="667" spans="1:30" ht="50.25">
      <c r="A667" s="37"/>
      <c r="AD667" s="145"/>
    </row>
    <row r="668" spans="1:30" ht="50.25">
      <c r="A668" s="37"/>
      <c r="B668" s="37" t="s">
        <v>109</v>
      </c>
      <c r="AD668" s="145"/>
    </row>
    <row r="669" spans="1:30" ht="50.25">
      <c r="A669" s="37"/>
      <c r="B669" s="37" t="s">
        <v>110</v>
      </c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ht="50.25">
      <c r="A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714" spans="1:33" ht="50.25">
      <c r="A714" s="37"/>
      <c r="AG714" s="146"/>
    </row>
    <row r="718" spans="1:34" s="138" customFormat="1" ht="50.25">
      <c r="A718" s="144"/>
      <c r="B718" s="37"/>
      <c r="C718" s="144"/>
      <c r="D718" s="144"/>
      <c r="E718" s="144"/>
      <c r="F718" s="144"/>
      <c r="G718" s="144"/>
      <c r="H718" s="144"/>
      <c r="I718" s="144"/>
      <c r="J718" s="144"/>
      <c r="K718" s="144"/>
      <c r="L718" s="144"/>
      <c r="M718" s="144"/>
      <c r="N718" s="144"/>
      <c r="O718" s="144"/>
      <c r="P718" s="144"/>
      <c r="Q718" s="144"/>
      <c r="R718" s="144"/>
      <c r="S718" s="144"/>
      <c r="T718" s="144"/>
      <c r="U718" s="144"/>
      <c r="V718" s="144"/>
      <c r="W718" s="144"/>
      <c r="X718" s="144"/>
      <c r="Y718" s="144"/>
      <c r="Z718" s="144"/>
      <c r="AA718" s="144"/>
      <c r="AB718" s="144"/>
      <c r="AC718" s="144"/>
      <c r="AD718" s="144"/>
      <c r="AE718" s="37"/>
      <c r="AF718" s="37"/>
      <c r="AG718" s="37"/>
      <c r="AH718" s="37"/>
    </row>
    <row r="740" spans="1:31" ht="51" thickBot="1">
      <c r="A740" s="37"/>
      <c r="AE740" s="139"/>
    </row>
    <row r="754" spans="1:31" ht="50.25">
      <c r="A754" s="37"/>
      <c r="AE754" s="138"/>
    </row>
    <row r="755" spans="1:34" ht="50.25">
      <c r="A755" s="37"/>
      <c r="AF755" s="138"/>
      <c r="AG755" s="138"/>
      <c r="AH755" s="138"/>
    </row>
    <row r="782" spans="1:34" s="138" customFormat="1" ht="50.25">
      <c r="A782" s="144"/>
      <c r="B782" s="37"/>
      <c r="C782" s="144"/>
      <c r="D782" s="144"/>
      <c r="E782" s="144"/>
      <c r="F782" s="144"/>
      <c r="G782" s="144"/>
      <c r="H782" s="144"/>
      <c r="I782" s="144"/>
      <c r="J782" s="144"/>
      <c r="K782" s="144"/>
      <c r="L782" s="144"/>
      <c r="M782" s="144"/>
      <c r="N782" s="144"/>
      <c r="O782" s="144"/>
      <c r="P782" s="144"/>
      <c r="Q782" s="144"/>
      <c r="R782" s="144"/>
      <c r="S782" s="144"/>
      <c r="T782" s="144"/>
      <c r="U782" s="144"/>
      <c r="V782" s="144"/>
      <c r="W782" s="144"/>
      <c r="X782" s="144"/>
      <c r="Y782" s="144"/>
      <c r="Z782" s="144"/>
      <c r="AA782" s="144"/>
      <c r="AB782" s="144"/>
      <c r="AC782" s="144"/>
      <c r="AD782" s="144"/>
      <c r="AE782" s="37"/>
      <c r="AF782" s="37"/>
      <c r="AG782" s="37"/>
      <c r="AH782" s="37"/>
    </row>
  </sheetData>
  <sheetProtection/>
  <mergeCells count="734">
    <mergeCell ref="A646:AD646"/>
    <mergeCell ref="A650:AD650"/>
    <mergeCell ref="AD561:AD562"/>
    <mergeCell ref="M561:M562"/>
    <mergeCell ref="R561:R562"/>
    <mergeCell ref="S561:S562"/>
    <mergeCell ref="E561:E562"/>
    <mergeCell ref="A569:AD569"/>
    <mergeCell ref="A564:AD564"/>
    <mergeCell ref="A572:AD572"/>
    <mergeCell ref="Y302:Y303"/>
    <mergeCell ref="Z302:Z303"/>
    <mergeCell ref="A614:AD614"/>
    <mergeCell ref="A618:AD618"/>
    <mergeCell ref="X561:X562"/>
    <mergeCell ref="A560:AD560"/>
    <mergeCell ref="A561:A562"/>
    <mergeCell ref="B561:B562"/>
    <mergeCell ref="C561:C562"/>
    <mergeCell ref="D561:D562"/>
    <mergeCell ref="S302:S303"/>
    <mergeCell ref="T302:T303"/>
    <mergeCell ref="A320:AD320"/>
    <mergeCell ref="A324:AD324"/>
    <mergeCell ref="AB302:AB303"/>
    <mergeCell ref="AC302:AC303"/>
    <mergeCell ref="AD302:AD303"/>
    <mergeCell ref="A305:AD305"/>
    <mergeCell ref="A310:AD310"/>
    <mergeCell ref="A313:AD313"/>
    <mergeCell ref="O302:O303"/>
    <mergeCell ref="P302:P303"/>
    <mergeCell ref="A2:AD3"/>
    <mergeCell ref="A4:AD4"/>
    <mergeCell ref="U302:U303"/>
    <mergeCell ref="V302:V303"/>
    <mergeCell ref="W302:W303"/>
    <mergeCell ref="X302:X303"/>
    <mergeCell ref="Q302:Q303"/>
    <mergeCell ref="R302:R303"/>
    <mergeCell ref="H302:H303"/>
    <mergeCell ref="I302:I303"/>
    <mergeCell ref="J302:J303"/>
    <mergeCell ref="L302:L303"/>
    <mergeCell ref="M302:M303"/>
    <mergeCell ref="N302:N303"/>
    <mergeCell ref="A292:AD292"/>
    <mergeCell ref="A300:AD300"/>
    <mergeCell ref="A301:AD301"/>
    <mergeCell ref="A302:A303"/>
    <mergeCell ref="B302:B303"/>
    <mergeCell ref="C302:C303"/>
    <mergeCell ref="D302:D303"/>
    <mergeCell ref="E302:E303"/>
    <mergeCell ref="F302:F303"/>
    <mergeCell ref="G302:G303"/>
    <mergeCell ref="A281:AD281"/>
    <mergeCell ref="A288:AD288"/>
    <mergeCell ref="V270:V271"/>
    <mergeCell ref="W270:W271"/>
    <mergeCell ref="X270:X271"/>
    <mergeCell ref="Y270:Y271"/>
    <mergeCell ref="AC270:AC271"/>
    <mergeCell ref="AD270:AD271"/>
    <mergeCell ref="A273:AD273"/>
    <mergeCell ref="A278:AD278"/>
    <mergeCell ref="Z270:Z271"/>
    <mergeCell ref="AB270:AB271"/>
    <mergeCell ref="P270:P271"/>
    <mergeCell ref="Q270:Q271"/>
    <mergeCell ref="R270:R271"/>
    <mergeCell ref="S270:S271"/>
    <mergeCell ref="T270:T271"/>
    <mergeCell ref="U270:U271"/>
    <mergeCell ref="I270:I271"/>
    <mergeCell ref="J270:J271"/>
    <mergeCell ref="L270:L271"/>
    <mergeCell ref="M270:M271"/>
    <mergeCell ref="N270:N271"/>
    <mergeCell ref="O270:O271"/>
    <mergeCell ref="A268:AD268"/>
    <mergeCell ref="A269:AD269"/>
    <mergeCell ref="A270:A271"/>
    <mergeCell ref="B270:B271"/>
    <mergeCell ref="C270:C271"/>
    <mergeCell ref="D270:D271"/>
    <mergeCell ref="E270:E271"/>
    <mergeCell ref="F270:F271"/>
    <mergeCell ref="G270:G271"/>
    <mergeCell ref="H270:H271"/>
    <mergeCell ref="A255:AD255"/>
    <mergeCell ref="A259:AC259"/>
    <mergeCell ref="W235:W236"/>
    <mergeCell ref="X235:X236"/>
    <mergeCell ref="Y235:Y236"/>
    <mergeCell ref="Z235:Z236"/>
    <mergeCell ref="AD235:AD236"/>
    <mergeCell ref="A238:AD238"/>
    <mergeCell ref="A243:AD243"/>
    <mergeCell ref="A246:AD246"/>
    <mergeCell ref="AB235:AB236"/>
    <mergeCell ref="AC235:AC236"/>
    <mergeCell ref="Q235:Q236"/>
    <mergeCell ref="R235:R236"/>
    <mergeCell ref="S235:S236"/>
    <mergeCell ref="T235:T236"/>
    <mergeCell ref="U235:U236"/>
    <mergeCell ref="V235:V236"/>
    <mergeCell ref="J235:J236"/>
    <mergeCell ref="L235:L236"/>
    <mergeCell ref="M235:M236"/>
    <mergeCell ref="N235:N236"/>
    <mergeCell ref="O235:O236"/>
    <mergeCell ref="P235:P236"/>
    <mergeCell ref="A234:AD234"/>
    <mergeCell ref="A235:A236"/>
    <mergeCell ref="B235:B236"/>
    <mergeCell ref="C235:C236"/>
    <mergeCell ref="D235:D236"/>
    <mergeCell ref="E235:E236"/>
    <mergeCell ref="F235:F236"/>
    <mergeCell ref="G235:G236"/>
    <mergeCell ref="H235:H236"/>
    <mergeCell ref="I235:I236"/>
    <mergeCell ref="A226:AD226"/>
    <mergeCell ref="A233:AD233"/>
    <mergeCell ref="Y202:Y203"/>
    <mergeCell ref="Z202:Z203"/>
    <mergeCell ref="AB202:AB203"/>
    <mergeCell ref="AC202:AC203"/>
    <mergeCell ref="AD202:AD203"/>
    <mergeCell ref="O202:O203"/>
    <mergeCell ref="A211:AD211"/>
    <mergeCell ref="A214:AD214"/>
    <mergeCell ref="A222:AD222"/>
    <mergeCell ref="L202:L203"/>
    <mergeCell ref="A205:AD205"/>
    <mergeCell ref="S202:S203"/>
    <mergeCell ref="T202:T203"/>
    <mergeCell ref="U202:U203"/>
    <mergeCell ref="V202:V203"/>
    <mergeCell ref="W202:W203"/>
    <mergeCell ref="X202:X203"/>
    <mergeCell ref="M202:M203"/>
    <mergeCell ref="P202:P203"/>
    <mergeCell ref="Q202:Q203"/>
    <mergeCell ref="R202:R203"/>
    <mergeCell ref="F202:F203"/>
    <mergeCell ref="N202:N203"/>
    <mergeCell ref="G202:G203"/>
    <mergeCell ref="H202:H203"/>
    <mergeCell ref="I202:I203"/>
    <mergeCell ref="J202:J203"/>
    <mergeCell ref="A181:AD181"/>
    <mergeCell ref="A188:AD188"/>
    <mergeCell ref="A192:AD192"/>
    <mergeCell ref="A200:AD200"/>
    <mergeCell ref="A201:AD201"/>
    <mergeCell ref="A202:A203"/>
    <mergeCell ref="B202:B203"/>
    <mergeCell ref="C202:C203"/>
    <mergeCell ref="D202:D203"/>
    <mergeCell ref="E202:E203"/>
    <mergeCell ref="A173:AD173"/>
    <mergeCell ref="A178:AD178"/>
    <mergeCell ref="T170:T171"/>
    <mergeCell ref="U170:U171"/>
    <mergeCell ref="V170:V171"/>
    <mergeCell ref="W170:W171"/>
    <mergeCell ref="Z170:Z171"/>
    <mergeCell ref="AB170:AB171"/>
    <mergeCell ref="AC170:AC171"/>
    <mergeCell ref="AD170:AD171"/>
    <mergeCell ref="X170:X171"/>
    <mergeCell ref="Y170:Y171"/>
    <mergeCell ref="N170:N171"/>
    <mergeCell ref="O170:O171"/>
    <mergeCell ref="P170:P171"/>
    <mergeCell ref="Q170:Q171"/>
    <mergeCell ref="R170:R171"/>
    <mergeCell ref="S170:S171"/>
    <mergeCell ref="G170:G171"/>
    <mergeCell ref="H170:H171"/>
    <mergeCell ref="I170:I171"/>
    <mergeCell ref="J170:J171"/>
    <mergeCell ref="L170:L171"/>
    <mergeCell ref="M170:M171"/>
    <mergeCell ref="A170:A171"/>
    <mergeCell ref="B170:B171"/>
    <mergeCell ref="C170:C171"/>
    <mergeCell ref="D170:D171"/>
    <mergeCell ref="E170:E171"/>
    <mergeCell ref="F170:F171"/>
    <mergeCell ref="A146:AD146"/>
    <mergeCell ref="A149:AD149"/>
    <mergeCell ref="A157:AD157"/>
    <mergeCell ref="A161:AD161"/>
    <mergeCell ref="A168:AD168"/>
    <mergeCell ref="A169:AD169"/>
    <mergeCell ref="AD138:AD139"/>
    <mergeCell ref="A141:AD141"/>
    <mergeCell ref="S138:S139"/>
    <mergeCell ref="T138:T139"/>
    <mergeCell ref="U138:U139"/>
    <mergeCell ref="V138:V139"/>
    <mergeCell ref="Y138:Y139"/>
    <mergeCell ref="Z138:Z139"/>
    <mergeCell ref="AB138:AB139"/>
    <mergeCell ref="AC138:AC139"/>
    <mergeCell ref="W138:W139"/>
    <mergeCell ref="X138:X139"/>
    <mergeCell ref="M138:M139"/>
    <mergeCell ref="N138:N139"/>
    <mergeCell ref="O138:O139"/>
    <mergeCell ref="P138:P139"/>
    <mergeCell ref="Q138:Q139"/>
    <mergeCell ref="R138:R139"/>
    <mergeCell ref="F138:F139"/>
    <mergeCell ref="G138:G139"/>
    <mergeCell ref="H138:H139"/>
    <mergeCell ref="I138:I139"/>
    <mergeCell ref="J138:J139"/>
    <mergeCell ref="L138:L139"/>
    <mergeCell ref="A116:AD116"/>
    <mergeCell ref="A124:AD124"/>
    <mergeCell ref="A128:AD128"/>
    <mergeCell ref="A136:AD136"/>
    <mergeCell ref="A137:AD137"/>
    <mergeCell ref="A138:A139"/>
    <mergeCell ref="B138:B139"/>
    <mergeCell ref="C138:C139"/>
    <mergeCell ref="D138:D139"/>
    <mergeCell ref="E138:E139"/>
    <mergeCell ref="A108:AD108"/>
    <mergeCell ref="A113:AD113"/>
    <mergeCell ref="T105:T106"/>
    <mergeCell ref="U105:U106"/>
    <mergeCell ref="V105:V106"/>
    <mergeCell ref="W105:W106"/>
    <mergeCell ref="Z105:Z106"/>
    <mergeCell ref="AB105:AB106"/>
    <mergeCell ref="AC105:AC106"/>
    <mergeCell ref="AD105:AD106"/>
    <mergeCell ref="X105:X106"/>
    <mergeCell ref="Y105:Y106"/>
    <mergeCell ref="N105:N106"/>
    <mergeCell ref="O105:O106"/>
    <mergeCell ref="P105:P106"/>
    <mergeCell ref="Q105:Q106"/>
    <mergeCell ref="R105:R106"/>
    <mergeCell ref="S105:S106"/>
    <mergeCell ref="G105:G106"/>
    <mergeCell ref="H105:H106"/>
    <mergeCell ref="I105:I106"/>
    <mergeCell ref="J105:J106"/>
    <mergeCell ref="L105:L106"/>
    <mergeCell ref="M105:M106"/>
    <mergeCell ref="A92:AD92"/>
    <mergeCell ref="A96:AD96"/>
    <mergeCell ref="A103:AD103"/>
    <mergeCell ref="A104:AD104"/>
    <mergeCell ref="A105:A106"/>
    <mergeCell ref="B105:B106"/>
    <mergeCell ref="C105:C106"/>
    <mergeCell ref="D105:D106"/>
    <mergeCell ref="E105:E106"/>
    <mergeCell ref="F105:F106"/>
    <mergeCell ref="A80:AD80"/>
    <mergeCell ref="A83:AD83"/>
    <mergeCell ref="U72:U73"/>
    <mergeCell ref="V72:V73"/>
    <mergeCell ref="W72:W73"/>
    <mergeCell ref="X72:X73"/>
    <mergeCell ref="AB72:AB73"/>
    <mergeCell ref="AC72:AC73"/>
    <mergeCell ref="AD72:AD73"/>
    <mergeCell ref="A75:AD75"/>
    <mergeCell ref="Y72:Y73"/>
    <mergeCell ref="Z72:Z73"/>
    <mergeCell ref="O72:O73"/>
    <mergeCell ref="P72:P73"/>
    <mergeCell ref="Q72:Q73"/>
    <mergeCell ref="R72:R73"/>
    <mergeCell ref="S72:S73"/>
    <mergeCell ref="T72:T73"/>
    <mergeCell ref="H72:H73"/>
    <mergeCell ref="I72:I73"/>
    <mergeCell ref="J72:J73"/>
    <mergeCell ref="L72:L73"/>
    <mergeCell ref="M72:M73"/>
    <mergeCell ref="N72:N73"/>
    <mergeCell ref="A62:AD62"/>
    <mergeCell ref="A70:AD70"/>
    <mergeCell ref="A71:AD71"/>
    <mergeCell ref="A72:A73"/>
    <mergeCell ref="B72:B73"/>
    <mergeCell ref="C72:C73"/>
    <mergeCell ref="D72:D73"/>
    <mergeCell ref="E72:E73"/>
    <mergeCell ref="F72:F73"/>
    <mergeCell ref="G72:G73"/>
    <mergeCell ref="A50:AD50"/>
    <mergeCell ref="A58:AD58"/>
    <mergeCell ref="V39:V40"/>
    <mergeCell ref="W39:W40"/>
    <mergeCell ref="X39:X40"/>
    <mergeCell ref="Y39:Y40"/>
    <mergeCell ref="AC39:AC40"/>
    <mergeCell ref="AD39:AD40"/>
    <mergeCell ref="A42:AD42"/>
    <mergeCell ref="A47:AD47"/>
    <mergeCell ref="Z39:Z40"/>
    <mergeCell ref="AB39:AB40"/>
    <mergeCell ref="P39:P40"/>
    <mergeCell ref="Q39:Q40"/>
    <mergeCell ref="R39:R40"/>
    <mergeCell ref="S39:S40"/>
    <mergeCell ref="T39:T40"/>
    <mergeCell ref="U39:U40"/>
    <mergeCell ref="I39:I40"/>
    <mergeCell ref="J39:J40"/>
    <mergeCell ref="L39:L40"/>
    <mergeCell ref="M39:M40"/>
    <mergeCell ref="N39:N40"/>
    <mergeCell ref="O39:O40"/>
    <mergeCell ref="A37:AD37"/>
    <mergeCell ref="A38:AD38"/>
    <mergeCell ref="A39:A40"/>
    <mergeCell ref="B39:B40"/>
    <mergeCell ref="C39:C40"/>
    <mergeCell ref="D39:D40"/>
    <mergeCell ref="E39:E40"/>
    <mergeCell ref="F39:F40"/>
    <mergeCell ref="G39:G40"/>
    <mergeCell ref="H39:H40"/>
    <mergeCell ref="A24:AD24"/>
    <mergeCell ref="A28:AD28"/>
    <mergeCell ref="W6:W7"/>
    <mergeCell ref="X6:X7"/>
    <mergeCell ref="Y6:Y7"/>
    <mergeCell ref="Z6:Z7"/>
    <mergeCell ref="AD6:AD7"/>
    <mergeCell ref="A9:AD9"/>
    <mergeCell ref="A14:AD14"/>
    <mergeCell ref="A17:AD17"/>
    <mergeCell ref="AB6:AB7"/>
    <mergeCell ref="AC6:AC7"/>
    <mergeCell ref="Q6:Q7"/>
    <mergeCell ref="R6:R7"/>
    <mergeCell ref="S6:S7"/>
    <mergeCell ref="T6:T7"/>
    <mergeCell ref="U6:U7"/>
    <mergeCell ref="V6:V7"/>
    <mergeCell ref="J6:J7"/>
    <mergeCell ref="L6:L7"/>
    <mergeCell ref="M6:M7"/>
    <mergeCell ref="N6:N7"/>
    <mergeCell ref="O6:O7"/>
    <mergeCell ref="P6:P7"/>
    <mergeCell ref="A5:AD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D334:AD335"/>
    <mergeCell ref="A334:A335"/>
    <mergeCell ref="B334:B335"/>
    <mergeCell ref="E334:E335"/>
    <mergeCell ref="O334:O335"/>
    <mergeCell ref="H334:H335"/>
    <mergeCell ref="AC334:AC335"/>
    <mergeCell ref="F334:F335"/>
    <mergeCell ref="A342:AD342"/>
    <mergeCell ref="M366:M367"/>
    <mergeCell ref="N366:N367"/>
    <mergeCell ref="O366:O367"/>
    <mergeCell ref="A357:AD357"/>
    <mergeCell ref="AB366:AB367"/>
    <mergeCell ref="J334:J335"/>
    <mergeCell ref="D366:D367"/>
    <mergeCell ref="E366:E367"/>
    <mergeCell ref="Y366:Y367"/>
    <mergeCell ref="A665:B665"/>
    <mergeCell ref="R334:R335"/>
    <mergeCell ref="S334:S335"/>
    <mergeCell ref="A364:AD364"/>
    <mergeCell ref="G334:G335"/>
    <mergeCell ref="A345:AD345"/>
    <mergeCell ref="T334:T335"/>
    <mergeCell ref="V334:V335"/>
    <mergeCell ref="P334:P335"/>
    <mergeCell ref="Q334:Q335"/>
    <mergeCell ref="A365:AD365"/>
    <mergeCell ref="A366:A367"/>
    <mergeCell ref="A337:AD337"/>
    <mergeCell ref="D334:D335"/>
    <mergeCell ref="N334:N335"/>
    <mergeCell ref="I334:I335"/>
    <mergeCell ref="C334:C335"/>
    <mergeCell ref="W334:W335"/>
    <mergeCell ref="L334:L335"/>
    <mergeCell ref="M334:M335"/>
    <mergeCell ref="U334:U335"/>
    <mergeCell ref="A333:AD333"/>
    <mergeCell ref="Y334:Y335"/>
    <mergeCell ref="Z334:Z335"/>
    <mergeCell ref="AB334:AB335"/>
    <mergeCell ref="X334:X335"/>
    <mergeCell ref="AC366:AC367"/>
    <mergeCell ref="Q366:Q367"/>
    <mergeCell ref="H366:H367"/>
    <mergeCell ref="W366:W367"/>
    <mergeCell ref="X366:X367"/>
    <mergeCell ref="A353:AD353"/>
    <mergeCell ref="B366:B367"/>
    <mergeCell ref="C366:C367"/>
    <mergeCell ref="S366:S367"/>
    <mergeCell ref="T366:T367"/>
    <mergeCell ref="R366:R367"/>
    <mergeCell ref="AD366:AD367"/>
    <mergeCell ref="F366:F367"/>
    <mergeCell ref="G366:G367"/>
    <mergeCell ref="J366:J367"/>
    <mergeCell ref="L366:L367"/>
    <mergeCell ref="U366:U367"/>
    <mergeCell ref="V366:V367"/>
    <mergeCell ref="A398:AD398"/>
    <mergeCell ref="O399:O400"/>
    <mergeCell ref="P399:P400"/>
    <mergeCell ref="Q399:Q400"/>
    <mergeCell ref="G399:G400"/>
    <mergeCell ref="C399:C400"/>
    <mergeCell ref="D399:D400"/>
    <mergeCell ref="E399:E400"/>
    <mergeCell ref="F399:F400"/>
    <mergeCell ref="X399:X400"/>
    <mergeCell ref="I366:I367"/>
    <mergeCell ref="A397:AD397"/>
    <mergeCell ref="A369:AD369"/>
    <mergeCell ref="A374:AD374"/>
    <mergeCell ref="A377:AD377"/>
    <mergeCell ref="A385:AD385"/>
    <mergeCell ref="A389:AD389"/>
    <mergeCell ref="P366:P367"/>
    <mergeCell ref="Z366:Z367"/>
    <mergeCell ref="A410:AD410"/>
    <mergeCell ref="AD399:AD400"/>
    <mergeCell ref="A402:AD402"/>
    <mergeCell ref="A407:AD407"/>
    <mergeCell ref="T399:T400"/>
    <mergeCell ref="A399:A400"/>
    <mergeCell ref="B399:B400"/>
    <mergeCell ref="AC399:AC400"/>
    <mergeCell ref="H399:H400"/>
    <mergeCell ref="N399:N400"/>
    <mergeCell ref="Y399:Y400"/>
    <mergeCell ref="Z399:Z400"/>
    <mergeCell ref="AB399:AB400"/>
    <mergeCell ref="V399:V400"/>
    <mergeCell ref="W399:W400"/>
    <mergeCell ref="U399:U400"/>
    <mergeCell ref="R399:R400"/>
    <mergeCell ref="S399:S400"/>
    <mergeCell ref="Z430:Z431"/>
    <mergeCell ref="H430:H431"/>
    <mergeCell ref="F430:F431"/>
    <mergeCell ref="G430:G431"/>
    <mergeCell ref="J430:J431"/>
    <mergeCell ref="A421:AD421"/>
    <mergeCell ref="I430:I431"/>
    <mergeCell ref="L430:L431"/>
    <mergeCell ref="T430:T431"/>
    <mergeCell ref="D430:D431"/>
    <mergeCell ref="E430:E431"/>
    <mergeCell ref="Y430:Y431"/>
    <mergeCell ref="I399:I400"/>
    <mergeCell ref="J399:J400"/>
    <mergeCell ref="L399:L400"/>
    <mergeCell ref="M399:M400"/>
    <mergeCell ref="A417:AD417"/>
    <mergeCell ref="AD430:AD431"/>
    <mergeCell ref="AB430:AB431"/>
    <mergeCell ref="AC430:AC431"/>
    <mergeCell ref="O430:O431"/>
    <mergeCell ref="P430:P431"/>
    <mergeCell ref="A433:AD433"/>
    <mergeCell ref="M430:M431"/>
    <mergeCell ref="N430:N431"/>
    <mergeCell ref="Q430:Q431"/>
    <mergeCell ref="R430:R431"/>
    <mergeCell ref="S430:S431"/>
    <mergeCell ref="U430:U431"/>
    <mergeCell ref="V430:V431"/>
    <mergeCell ref="W430:W431"/>
    <mergeCell ref="X430:X431"/>
    <mergeCell ref="A439:AD439"/>
    <mergeCell ref="A428:AD428"/>
    <mergeCell ref="A429:AD429"/>
    <mergeCell ref="A430:A431"/>
    <mergeCell ref="B430:B431"/>
    <mergeCell ref="C430:C431"/>
    <mergeCell ref="O463:O464"/>
    <mergeCell ref="G463:G464"/>
    <mergeCell ref="H463:H464"/>
    <mergeCell ref="A442:AD442"/>
    <mergeCell ref="A449:AD449"/>
    <mergeCell ref="A453:AD453"/>
    <mergeCell ref="A461:AD461"/>
    <mergeCell ref="A462:AD462"/>
    <mergeCell ref="J463:J464"/>
    <mergeCell ref="A463:A464"/>
    <mergeCell ref="B463:B464"/>
    <mergeCell ref="C463:C464"/>
    <mergeCell ref="D463:D464"/>
    <mergeCell ref="I463:I464"/>
    <mergeCell ref="E463:E464"/>
    <mergeCell ref="F463:F464"/>
    <mergeCell ref="X463:X464"/>
    <mergeCell ref="Y463:Y464"/>
    <mergeCell ref="L463:L464"/>
    <mergeCell ref="M463:M464"/>
    <mergeCell ref="T463:T464"/>
    <mergeCell ref="U463:U464"/>
    <mergeCell ref="P463:P464"/>
    <mergeCell ref="Q463:Q464"/>
    <mergeCell ref="N463:N464"/>
    <mergeCell ref="W463:W464"/>
    <mergeCell ref="A474:AD474"/>
    <mergeCell ref="R463:R464"/>
    <mergeCell ref="S463:S464"/>
    <mergeCell ref="A466:AD466"/>
    <mergeCell ref="A471:AD471"/>
    <mergeCell ref="Z463:Z464"/>
    <mergeCell ref="AB463:AB464"/>
    <mergeCell ref="AC463:AC464"/>
    <mergeCell ref="AD463:AD464"/>
    <mergeCell ref="V463:V464"/>
    <mergeCell ref="A529:AD529"/>
    <mergeCell ref="Y496:Y497"/>
    <mergeCell ref="Z496:Z497"/>
    <mergeCell ref="AB496:AB497"/>
    <mergeCell ref="AC496:AC497"/>
    <mergeCell ref="J496:J497"/>
    <mergeCell ref="L496:L497"/>
    <mergeCell ref="D496:D497"/>
    <mergeCell ref="E496:E497"/>
    <mergeCell ref="AD496:AD497"/>
    <mergeCell ref="A528:AD528"/>
    <mergeCell ref="A495:AD495"/>
    <mergeCell ref="M496:M497"/>
    <mergeCell ref="N496:N497"/>
    <mergeCell ref="B496:B497"/>
    <mergeCell ref="C496:C497"/>
    <mergeCell ref="A504:AD504"/>
    <mergeCell ref="A507:AD507"/>
    <mergeCell ref="U496:U497"/>
    <mergeCell ref="X496:X497"/>
    <mergeCell ref="O496:O497"/>
    <mergeCell ref="P496:P497"/>
    <mergeCell ref="Q496:Q497"/>
    <mergeCell ref="R496:R497"/>
    <mergeCell ref="A494:AD494"/>
    <mergeCell ref="A499:AD499"/>
    <mergeCell ref="S496:S497"/>
    <mergeCell ref="T496:T497"/>
    <mergeCell ref="F496:F497"/>
    <mergeCell ref="G496:G497"/>
    <mergeCell ref="H496:H497"/>
    <mergeCell ref="I496:I497"/>
    <mergeCell ref="A496:A497"/>
    <mergeCell ref="V496:V497"/>
    <mergeCell ref="W496:W497"/>
    <mergeCell ref="A515:AD515"/>
    <mergeCell ref="A519:AD519"/>
    <mergeCell ref="L530:L531"/>
    <mergeCell ref="M530:M531"/>
    <mergeCell ref="A530:A531"/>
    <mergeCell ref="B530:B531"/>
    <mergeCell ref="C530:C531"/>
    <mergeCell ref="D530:D531"/>
    <mergeCell ref="E530:E531"/>
    <mergeCell ref="F530:F531"/>
    <mergeCell ref="R530:R531"/>
    <mergeCell ref="S530:S531"/>
    <mergeCell ref="A533:AD533"/>
    <mergeCell ref="A538:AD538"/>
    <mergeCell ref="Z530:Z531"/>
    <mergeCell ref="H530:H531"/>
    <mergeCell ref="I530:I531"/>
    <mergeCell ref="J530:J531"/>
    <mergeCell ref="P530:P531"/>
    <mergeCell ref="V530:V531"/>
    <mergeCell ref="W530:W531"/>
    <mergeCell ref="G530:G531"/>
    <mergeCell ref="A552:AD552"/>
    <mergeCell ref="AD530:AD531"/>
    <mergeCell ref="Q530:Q531"/>
    <mergeCell ref="N530:N531"/>
    <mergeCell ref="O530:O531"/>
    <mergeCell ref="A548:AD548"/>
    <mergeCell ref="A541:AD541"/>
    <mergeCell ref="AB530:AB531"/>
    <mergeCell ref="AC530:AC531"/>
    <mergeCell ref="N561:N562"/>
    <mergeCell ref="O561:O562"/>
    <mergeCell ref="P561:P562"/>
    <mergeCell ref="A559:AD559"/>
    <mergeCell ref="X530:X531"/>
    <mergeCell ref="Y530:Y531"/>
    <mergeCell ref="T530:T531"/>
    <mergeCell ref="U530:U531"/>
    <mergeCell ref="A592:AD592"/>
    <mergeCell ref="I561:I562"/>
    <mergeCell ref="Q561:Q562"/>
    <mergeCell ref="A580:AD580"/>
    <mergeCell ref="A584:AC584"/>
    <mergeCell ref="T561:T562"/>
    <mergeCell ref="U561:U562"/>
    <mergeCell ref="V561:V562"/>
    <mergeCell ref="W561:W562"/>
    <mergeCell ref="A593:AD593"/>
    <mergeCell ref="Y561:Y562"/>
    <mergeCell ref="Z561:Z562"/>
    <mergeCell ref="AB561:AB562"/>
    <mergeCell ref="AC561:AC562"/>
    <mergeCell ref="J561:J562"/>
    <mergeCell ref="L561:L562"/>
    <mergeCell ref="F561:F562"/>
    <mergeCell ref="G561:G562"/>
    <mergeCell ref="H561:H562"/>
    <mergeCell ref="L594:L595"/>
    <mergeCell ref="M594:M595"/>
    <mergeCell ref="A594:A595"/>
    <mergeCell ref="B594:B595"/>
    <mergeCell ref="C594:C595"/>
    <mergeCell ref="D594:D595"/>
    <mergeCell ref="E594:E595"/>
    <mergeCell ref="G594:G595"/>
    <mergeCell ref="F594:F595"/>
    <mergeCell ref="I594:I595"/>
    <mergeCell ref="O594:O595"/>
    <mergeCell ref="P594:P595"/>
    <mergeCell ref="Y594:Y595"/>
    <mergeCell ref="T594:T595"/>
    <mergeCell ref="U594:U595"/>
    <mergeCell ref="V594:V595"/>
    <mergeCell ref="AC594:AC595"/>
    <mergeCell ref="E628:E629"/>
    <mergeCell ref="A605:AD605"/>
    <mergeCell ref="Q594:Q595"/>
    <mergeCell ref="A597:AD597"/>
    <mergeCell ref="A602:AD602"/>
    <mergeCell ref="AD594:AD595"/>
    <mergeCell ref="Z594:Z595"/>
    <mergeCell ref="AB594:AB595"/>
    <mergeCell ref="N594:N595"/>
    <mergeCell ref="J594:J595"/>
    <mergeCell ref="W594:W595"/>
    <mergeCell ref="X594:X595"/>
    <mergeCell ref="F628:F629"/>
    <mergeCell ref="I628:I629"/>
    <mergeCell ref="H594:H595"/>
    <mergeCell ref="R594:R595"/>
    <mergeCell ref="S594:S595"/>
    <mergeCell ref="A627:AD627"/>
    <mergeCell ref="A628:A629"/>
    <mergeCell ref="A626:AD626"/>
    <mergeCell ref="AB628:AB629"/>
    <mergeCell ref="AC628:AC629"/>
    <mergeCell ref="J628:J629"/>
    <mergeCell ref="L628:L629"/>
    <mergeCell ref="S628:S629"/>
    <mergeCell ref="T628:T629"/>
    <mergeCell ref="C628:C629"/>
    <mergeCell ref="D628:D629"/>
    <mergeCell ref="Q628:Q629"/>
    <mergeCell ref="A636:AD636"/>
    <mergeCell ref="V628:V629"/>
    <mergeCell ref="W628:W629"/>
    <mergeCell ref="X628:X629"/>
    <mergeCell ref="B628:B629"/>
    <mergeCell ref="AD628:AD629"/>
    <mergeCell ref="R628:R629"/>
    <mergeCell ref="A639:AD639"/>
    <mergeCell ref="Y628:Y629"/>
    <mergeCell ref="Z628:Z629"/>
    <mergeCell ref="G628:G629"/>
    <mergeCell ref="H628:H629"/>
    <mergeCell ref="O628:O629"/>
    <mergeCell ref="P628:P629"/>
    <mergeCell ref="M628:M629"/>
    <mergeCell ref="N628:N629"/>
    <mergeCell ref="U628:U629"/>
    <mergeCell ref="AD659:AD660"/>
    <mergeCell ref="Y659:Y660"/>
    <mergeCell ref="Z659:Z660"/>
    <mergeCell ref="A631:AD631"/>
    <mergeCell ref="R659:R660"/>
    <mergeCell ref="C659:C660"/>
    <mergeCell ref="D659:D660"/>
    <mergeCell ref="E659:E660"/>
    <mergeCell ref="F659:F660"/>
    <mergeCell ref="G659:G660"/>
    <mergeCell ref="W659:W660"/>
    <mergeCell ref="X659:X660"/>
    <mergeCell ref="T659:T660"/>
    <mergeCell ref="S659:S660"/>
    <mergeCell ref="U659:U660"/>
    <mergeCell ref="V659:V660"/>
    <mergeCell ref="A483:AD483"/>
    <mergeCell ref="A487:AD487"/>
    <mergeCell ref="A1:AD1"/>
    <mergeCell ref="A664:B664"/>
    <mergeCell ref="A663:B663"/>
    <mergeCell ref="A661:B661"/>
    <mergeCell ref="A662:B662"/>
    <mergeCell ref="H659:H660"/>
    <mergeCell ref="I659:I660"/>
    <mergeCell ref="J659:J660"/>
    <mergeCell ref="A666:B666"/>
    <mergeCell ref="AB659:AB660"/>
    <mergeCell ref="AC659:AC660"/>
    <mergeCell ref="O659:O660"/>
    <mergeCell ref="P659:P660"/>
    <mergeCell ref="Q659:Q660"/>
    <mergeCell ref="L659:L660"/>
    <mergeCell ref="A659:B660"/>
    <mergeCell ref="M659:M660"/>
    <mergeCell ref="N659:N66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4" r:id="rId1"/>
  <rowBreaks count="20" manualBreakCount="20">
    <brk id="36" max="29" man="1"/>
    <brk id="69" max="29" man="1"/>
    <brk id="102" max="29" man="1"/>
    <brk id="135" max="29" man="1"/>
    <brk id="167" max="29" man="1"/>
    <brk id="199" max="29" man="1"/>
    <brk id="232" max="29" man="1"/>
    <brk id="267" max="29" man="1"/>
    <brk id="299" max="29" man="1"/>
    <brk id="332" max="29" man="1"/>
    <brk id="363" max="29" man="1"/>
    <brk id="396" max="29" man="1"/>
    <brk id="427" max="29" man="1"/>
    <brk id="460" max="29" man="1"/>
    <brk id="493" max="29" man="1"/>
    <brk id="527" max="29" man="1"/>
    <brk id="558" max="29" man="1"/>
    <brk id="591" max="29" man="1"/>
    <brk id="625" max="255" man="1"/>
    <brk id="658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O885"/>
  <sheetViews>
    <sheetView view="pageBreakPreview" zoomScale="25" zoomScaleNormal="40" zoomScaleSheetLayoutView="25" zoomScalePageLayoutView="0" workbookViewId="0" topLeftCell="B778">
      <selection activeCell="B794" sqref="B794:I795"/>
    </sheetView>
  </sheetViews>
  <sheetFormatPr defaultColWidth="9.140625" defaultRowHeight="12.75"/>
  <cols>
    <col min="1" max="1" width="18.00390625" style="207" hidden="1" customWidth="1"/>
    <col min="2" max="2" width="126.8515625" style="209" customWidth="1"/>
    <col min="3" max="3" width="40.421875" style="173" customWidth="1"/>
    <col min="4" max="4" width="46.00390625" style="1" customWidth="1"/>
    <col min="5" max="5" width="48.00390625" style="1" customWidth="1"/>
    <col min="6" max="6" width="42.140625" style="1" customWidth="1"/>
    <col min="7" max="7" width="76.8515625" style="1" customWidth="1"/>
    <col min="8" max="8" width="55.7109375" style="1" customWidth="1"/>
    <col min="9" max="9" width="54.00390625" style="210" customWidth="1"/>
    <col min="10" max="10" width="54.28125" style="1" customWidth="1"/>
    <col min="11" max="11" width="23.00390625" style="1" bestFit="1" customWidth="1"/>
    <col min="12" max="16384" width="9.140625" style="2" customWidth="1"/>
  </cols>
  <sheetData>
    <row r="1" spans="1:11" ht="65.25" thickBot="1">
      <c r="A1" s="2"/>
      <c r="B1" s="242" t="s">
        <v>94</v>
      </c>
      <c r="C1" s="251" t="s">
        <v>95</v>
      </c>
      <c r="D1" s="239" t="s">
        <v>25</v>
      </c>
      <c r="E1" s="240"/>
      <c r="F1" s="241"/>
      <c r="G1" s="242" t="s">
        <v>58</v>
      </c>
      <c r="H1" s="242" t="s">
        <v>107</v>
      </c>
      <c r="I1" s="244" t="s">
        <v>106</v>
      </c>
      <c r="J1" s="2"/>
      <c r="K1" s="2"/>
    </row>
    <row r="2" spans="1:11" ht="65.25" thickBot="1">
      <c r="A2" s="2"/>
      <c r="B2" s="243"/>
      <c r="C2" s="252"/>
      <c r="D2" s="151" t="s">
        <v>1</v>
      </c>
      <c r="E2" s="152" t="s">
        <v>2</v>
      </c>
      <c r="F2" s="152" t="s">
        <v>3</v>
      </c>
      <c r="G2" s="243"/>
      <c r="H2" s="243"/>
      <c r="I2" s="256"/>
      <c r="J2" s="2"/>
      <c r="K2" s="2"/>
    </row>
    <row r="3" spans="1:11" ht="65.25" thickBot="1">
      <c r="A3" s="2"/>
      <c r="B3" s="153" t="s">
        <v>0</v>
      </c>
      <c r="C3" s="154"/>
      <c r="D3" s="154"/>
      <c r="E3" s="154"/>
      <c r="F3" s="154"/>
      <c r="G3" s="154"/>
      <c r="H3" s="154"/>
      <c r="I3" s="155"/>
      <c r="J3" s="2"/>
      <c r="K3" s="2"/>
    </row>
    <row r="4" spans="1:11" ht="65.25" thickBot="1">
      <c r="A4" s="2"/>
      <c r="B4" s="239" t="s">
        <v>6</v>
      </c>
      <c r="C4" s="240"/>
      <c r="D4" s="240"/>
      <c r="E4" s="240"/>
      <c r="F4" s="240"/>
      <c r="G4" s="240"/>
      <c r="H4" s="240"/>
      <c r="I4" s="241"/>
      <c r="J4" s="2"/>
      <c r="K4" s="2"/>
    </row>
    <row r="5" spans="1:11" ht="129.75" thickBot="1">
      <c r="A5" s="2"/>
      <c r="B5" s="132" t="s">
        <v>171</v>
      </c>
      <c r="C5" s="156">
        <v>150</v>
      </c>
      <c r="D5" s="157">
        <v>5.01</v>
      </c>
      <c r="E5" s="157">
        <v>5.5</v>
      </c>
      <c r="F5" s="157">
        <v>16.39</v>
      </c>
      <c r="G5" s="157">
        <v>134.25</v>
      </c>
      <c r="H5" s="157">
        <v>0.88</v>
      </c>
      <c r="I5" s="131">
        <v>1</v>
      </c>
      <c r="J5" s="2"/>
      <c r="K5" s="2"/>
    </row>
    <row r="6" spans="1:11" ht="129.75" thickBot="1">
      <c r="A6" s="2"/>
      <c r="B6" s="113" t="s">
        <v>195</v>
      </c>
      <c r="C6" s="84">
        <v>150</v>
      </c>
      <c r="D6" s="158">
        <v>1.5</v>
      </c>
      <c r="E6" s="158">
        <v>1.85</v>
      </c>
      <c r="F6" s="158">
        <v>15</v>
      </c>
      <c r="G6" s="158">
        <f>D6*4+E6*9+F6*4</f>
        <v>82.65</v>
      </c>
      <c r="H6" s="158">
        <v>0.21</v>
      </c>
      <c r="I6" s="124">
        <v>2</v>
      </c>
      <c r="J6" s="2"/>
      <c r="K6" s="2"/>
    </row>
    <row r="7" spans="1:11" ht="129.75" thickBot="1">
      <c r="A7" s="2"/>
      <c r="B7" s="113" t="s">
        <v>42</v>
      </c>
      <c r="C7" s="85" t="s">
        <v>317</v>
      </c>
      <c r="D7" s="159">
        <v>3</v>
      </c>
      <c r="E7" s="159">
        <v>5.62</v>
      </c>
      <c r="F7" s="159">
        <v>17.28</v>
      </c>
      <c r="G7" s="159">
        <f>D7*4+E7*9+F7*4</f>
        <v>131.7</v>
      </c>
      <c r="H7" s="159">
        <v>0.04</v>
      </c>
      <c r="I7" s="124">
        <v>3</v>
      </c>
      <c r="J7" s="2"/>
      <c r="K7" s="2"/>
    </row>
    <row r="8" spans="1:11" ht="65.25" thickBot="1">
      <c r="A8" s="2"/>
      <c r="B8" s="113" t="s">
        <v>7</v>
      </c>
      <c r="C8" s="85" t="s">
        <v>323</v>
      </c>
      <c r="D8" s="159">
        <f>SUM(D5:D7)</f>
        <v>9.51</v>
      </c>
      <c r="E8" s="159">
        <f>SUM(E5:E7)</f>
        <v>12.969999999999999</v>
      </c>
      <c r="F8" s="159">
        <f>SUM(F5:F7)</f>
        <v>48.67</v>
      </c>
      <c r="G8" s="159">
        <f>SUM(G5:G7)</f>
        <v>348.6</v>
      </c>
      <c r="H8" s="159">
        <f>SUM(H5:H7)</f>
        <v>1.1300000000000001</v>
      </c>
      <c r="I8" s="124"/>
      <c r="J8" s="2"/>
      <c r="K8" s="2"/>
    </row>
    <row r="9" spans="1:11" ht="65.25" thickBot="1">
      <c r="A9" s="2"/>
      <c r="B9" s="239" t="s">
        <v>59</v>
      </c>
      <c r="C9" s="240"/>
      <c r="D9" s="240"/>
      <c r="E9" s="240"/>
      <c r="F9" s="240"/>
      <c r="G9" s="240"/>
      <c r="H9" s="240"/>
      <c r="I9" s="241"/>
      <c r="J9" s="2"/>
      <c r="K9" s="2"/>
    </row>
    <row r="10" spans="1:11" ht="65.25" thickBot="1">
      <c r="A10" s="2"/>
      <c r="B10" s="160" t="s">
        <v>129</v>
      </c>
      <c r="C10" s="161" t="s">
        <v>27</v>
      </c>
      <c r="D10" s="159">
        <v>0.2</v>
      </c>
      <c r="E10" s="159">
        <v>0.1</v>
      </c>
      <c r="F10" s="159">
        <v>10.1</v>
      </c>
      <c r="G10" s="159">
        <v>46</v>
      </c>
      <c r="H10" s="159">
        <v>2</v>
      </c>
      <c r="I10" s="124" t="s">
        <v>37</v>
      </c>
      <c r="J10" s="2"/>
      <c r="K10" s="2"/>
    </row>
    <row r="11" spans="1:11" ht="65.25" thickBot="1">
      <c r="A11" s="2"/>
      <c r="B11" s="113" t="s">
        <v>7</v>
      </c>
      <c r="C11" s="85" t="s">
        <v>27</v>
      </c>
      <c r="D11" s="159">
        <f>SUM(D10)</f>
        <v>0.2</v>
      </c>
      <c r="E11" s="159">
        <f>SUM(E10)</f>
        <v>0.1</v>
      </c>
      <c r="F11" s="159">
        <f>SUM(F10)</f>
        <v>10.1</v>
      </c>
      <c r="G11" s="159">
        <f>SUM(G10)</f>
        <v>46</v>
      </c>
      <c r="H11" s="159">
        <f>SUM(H10)</f>
        <v>2</v>
      </c>
      <c r="I11" s="124"/>
      <c r="J11" s="2"/>
      <c r="K11" s="2"/>
    </row>
    <row r="12" spans="1:11" ht="65.25" thickBot="1">
      <c r="A12" s="2"/>
      <c r="B12" s="239" t="s">
        <v>34</v>
      </c>
      <c r="C12" s="240"/>
      <c r="D12" s="240"/>
      <c r="E12" s="240"/>
      <c r="F12" s="240"/>
      <c r="G12" s="240"/>
      <c r="H12" s="240"/>
      <c r="I12" s="241"/>
      <c r="J12" s="2"/>
      <c r="K12" s="2"/>
    </row>
    <row r="13" spans="1:11" ht="65.25" thickBot="1">
      <c r="A13" s="2"/>
      <c r="B13" s="162" t="s">
        <v>236</v>
      </c>
      <c r="C13" s="163" t="s">
        <v>126</v>
      </c>
      <c r="D13" s="157">
        <v>0.7</v>
      </c>
      <c r="E13" s="157">
        <v>4.52</v>
      </c>
      <c r="F13" s="157">
        <v>4.65</v>
      </c>
      <c r="G13" s="157">
        <v>65</v>
      </c>
      <c r="H13" s="157">
        <v>2.02</v>
      </c>
      <c r="I13" s="131">
        <v>4</v>
      </c>
      <c r="J13" s="2"/>
      <c r="K13" s="2"/>
    </row>
    <row r="14" spans="1:11" ht="129.75" thickBot="1">
      <c r="A14" s="2"/>
      <c r="B14" s="113" t="s">
        <v>308</v>
      </c>
      <c r="C14" s="161" t="s">
        <v>288</v>
      </c>
      <c r="D14" s="159">
        <v>1.76</v>
      </c>
      <c r="E14" s="159">
        <v>2.45</v>
      </c>
      <c r="F14" s="159">
        <v>4.12</v>
      </c>
      <c r="G14" s="159">
        <v>53.09</v>
      </c>
      <c r="H14" s="159">
        <v>9.32</v>
      </c>
      <c r="I14" s="124">
        <v>5</v>
      </c>
      <c r="J14" s="2"/>
      <c r="K14" s="2"/>
    </row>
    <row r="15" spans="1:11" ht="65.25" thickBot="1">
      <c r="A15" s="2"/>
      <c r="B15" s="113" t="s">
        <v>158</v>
      </c>
      <c r="C15" s="164" t="s">
        <v>28</v>
      </c>
      <c r="D15" s="159">
        <v>10.2</v>
      </c>
      <c r="E15" s="159">
        <v>11.42</v>
      </c>
      <c r="F15" s="159">
        <v>26.39</v>
      </c>
      <c r="G15" s="159">
        <f>D15*4+E15*9+F15*4</f>
        <v>249.14</v>
      </c>
      <c r="H15" s="159">
        <v>1.8</v>
      </c>
      <c r="I15" s="124">
        <v>6</v>
      </c>
      <c r="J15" s="2"/>
      <c r="K15" s="2"/>
    </row>
    <row r="16" spans="1:11" ht="65.25" thickBot="1">
      <c r="A16" s="2"/>
      <c r="B16" s="113" t="s">
        <v>47</v>
      </c>
      <c r="C16" s="84">
        <v>150</v>
      </c>
      <c r="D16" s="159">
        <v>0.33</v>
      </c>
      <c r="E16" s="159">
        <v>0</v>
      </c>
      <c r="F16" s="159">
        <v>15.67</v>
      </c>
      <c r="G16" s="159">
        <v>66</v>
      </c>
      <c r="H16" s="159">
        <v>0.3</v>
      </c>
      <c r="I16" s="124">
        <v>7</v>
      </c>
      <c r="J16" s="2"/>
      <c r="K16" s="2"/>
    </row>
    <row r="17" spans="1:11" ht="129.75" thickBot="1">
      <c r="A17" s="2"/>
      <c r="B17" s="113" t="s">
        <v>75</v>
      </c>
      <c r="C17" s="84">
        <v>40</v>
      </c>
      <c r="D17" s="159">
        <v>2.24</v>
      </c>
      <c r="E17" s="159">
        <v>0.48</v>
      </c>
      <c r="F17" s="159">
        <v>19.76</v>
      </c>
      <c r="G17" s="159">
        <v>92.8</v>
      </c>
      <c r="H17" s="159">
        <v>0</v>
      </c>
      <c r="I17" s="124" t="s">
        <v>37</v>
      </c>
      <c r="J17" s="2"/>
      <c r="K17" s="2"/>
    </row>
    <row r="18" spans="1:11" ht="65.25" thickBot="1">
      <c r="A18" s="2"/>
      <c r="B18" s="160" t="s">
        <v>31</v>
      </c>
      <c r="C18" s="84">
        <v>514</v>
      </c>
      <c r="D18" s="159">
        <f>D13+D14+D15+D16+D17</f>
        <v>15.23</v>
      </c>
      <c r="E18" s="159">
        <f>E13+E14+E15+E16+E17</f>
        <v>18.87</v>
      </c>
      <c r="F18" s="159">
        <f>F13+F14+F15+F16+F17</f>
        <v>70.59</v>
      </c>
      <c r="G18" s="159">
        <f>G13+G14+G15+G16+G17</f>
        <v>526.03</v>
      </c>
      <c r="H18" s="159">
        <f>H13+H14+H15+H16+H17</f>
        <v>13.440000000000001</v>
      </c>
      <c r="I18" s="123"/>
      <c r="J18" s="2"/>
      <c r="K18" s="2"/>
    </row>
    <row r="19" spans="1:11" ht="65.25" thickBot="1">
      <c r="A19" s="2"/>
      <c r="B19" s="239" t="s">
        <v>122</v>
      </c>
      <c r="C19" s="240"/>
      <c r="D19" s="240"/>
      <c r="E19" s="240"/>
      <c r="F19" s="240"/>
      <c r="G19" s="240"/>
      <c r="H19" s="240"/>
      <c r="I19" s="241"/>
      <c r="J19" s="2"/>
      <c r="K19" s="2"/>
    </row>
    <row r="20" spans="1:11" ht="129.75" thickBot="1">
      <c r="A20" s="2"/>
      <c r="B20" s="113" t="s">
        <v>237</v>
      </c>
      <c r="C20" s="85" t="s">
        <v>28</v>
      </c>
      <c r="D20" s="158">
        <v>4.35</v>
      </c>
      <c r="E20" s="158">
        <v>4.8</v>
      </c>
      <c r="F20" s="158">
        <v>7.2</v>
      </c>
      <c r="G20" s="158">
        <v>106.2</v>
      </c>
      <c r="H20" s="158">
        <v>1.26</v>
      </c>
      <c r="I20" s="124">
        <v>8.9</v>
      </c>
      <c r="J20" s="2"/>
      <c r="K20" s="2"/>
    </row>
    <row r="21" spans="1:11" ht="194.25" thickBot="1">
      <c r="A21" s="2"/>
      <c r="B21" s="160" t="s">
        <v>238</v>
      </c>
      <c r="C21" s="86" t="s">
        <v>78</v>
      </c>
      <c r="D21" s="158">
        <v>3.23</v>
      </c>
      <c r="E21" s="158">
        <v>3.6</v>
      </c>
      <c r="F21" s="158">
        <v>20.33</v>
      </c>
      <c r="G21" s="158">
        <v>135</v>
      </c>
      <c r="H21" s="158">
        <v>10</v>
      </c>
      <c r="I21" s="124">
        <v>10</v>
      </c>
      <c r="J21" s="2"/>
      <c r="K21" s="2"/>
    </row>
    <row r="22" spans="1:11" ht="65.25" thickBot="1">
      <c r="A22" s="2"/>
      <c r="B22" s="113" t="s">
        <v>7</v>
      </c>
      <c r="C22" s="84">
        <v>200</v>
      </c>
      <c r="D22" s="159">
        <f>SUM(D20:D21)</f>
        <v>7.58</v>
      </c>
      <c r="E22" s="159">
        <f>SUM(E20:E21)</f>
        <v>8.4</v>
      </c>
      <c r="F22" s="159">
        <f>SUM(F20:F21)</f>
        <v>27.529999999999998</v>
      </c>
      <c r="G22" s="159">
        <f>SUM(G20:G21)</f>
        <v>241.2</v>
      </c>
      <c r="H22" s="159">
        <f>SUM(H20:H21)</f>
        <v>11.26</v>
      </c>
      <c r="I22" s="124"/>
      <c r="J22" s="2"/>
      <c r="K22" s="2"/>
    </row>
    <row r="23" spans="1:11" ht="65.25" thickBot="1">
      <c r="A23" s="2"/>
      <c r="B23" s="246" t="s">
        <v>35</v>
      </c>
      <c r="C23" s="247"/>
      <c r="D23" s="247"/>
      <c r="E23" s="247"/>
      <c r="F23" s="247"/>
      <c r="G23" s="247"/>
      <c r="H23" s="247"/>
      <c r="I23" s="248"/>
      <c r="J23" s="2"/>
      <c r="K23" s="2"/>
    </row>
    <row r="24" spans="1:11" ht="65.25" thickBot="1">
      <c r="A24" s="2"/>
      <c r="B24" s="165" t="s">
        <v>187</v>
      </c>
      <c r="C24" s="84">
        <v>90</v>
      </c>
      <c r="D24" s="159">
        <v>6.24</v>
      </c>
      <c r="E24" s="159">
        <v>7.67</v>
      </c>
      <c r="F24" s="159">
        <v>2.67</v>
      </c>
      <c r="G24" s="137">
        <v>103</v>
      </c>
      <c r="H24" s="137">
        <v>0.65</v>
      </c>
      <c r="I24" s="124">
        <v>11</v>
      </c>
      <c r="J24" s="2"/>
      <c r="K24" s="2"/>
    </row>
    <row r="25" spans="1:11" ht="194.25" thickBot="1">
      <c r="A25" s="2"/>
      <c r="B25" s="113" t="s">
        <v>205</v>
      </c>
      <c r="C25" s="85" t="s">
        <v>115</v>
      </c>
      <c r="D25" s="159">
        <v>1.5</v>
      </c>
      <c r="E25" s="159">
        <v>0.05</v>
      </c>
      <c r="F25" s="159">
        <v>2.5</v>
      </c>
      <c r="G25" s="159">
        <v>16.5</v>
      </c>
      <c r="H25" s="159">
        <v>3</v>
      </c>
      <c r="I25" s="124">
        <v>12</v>
      </c>
      <c r="J25" s="2"/>
      <c r="K25" s="2"/>
    </row>
    <row r="26" spans="1:11" ht="65.25" thickBot="1">
      <c r="A26" s="2"/>
      <c r="B26" s="160" t="s">
        <v>291</v>
      </c>
      <c r="C26" s="84">
        <v>150</v>
      </c>
      <c r="D26" s="158">
        <v>1.32</v>
      </c>
      <c r="E26" s="158">
        <v>1.5</v>
      </c>
      <c r="F26" s="158">
        <v>11.19</v>
      </c>
      <c r="G26" s="158">
        <v>63</v>
      </c>
      <c r="H26" s="158">
        <v>0.61</v>
      </c>
      <c r="I26" s="130">
        <v>13</v>
      </c>
      <c r="J26" s="2"/>
      <c r="K26" s="2"/>
    </row>
    <row r="27" spans="1:11" ht="129.75" thickBot="1">
      <c r="A27" s="2"/>
      <c r="B27" s="113" t="s">
        <v>63</v>
      </c>
      <c r="C27" s="84">
        <v>30</v>
      </c>
      <c r="D27" s="159">
        <v>2.4</v>
      </c>
      <c r="E27" s="159">
        <v>0.3</v>
      </c>
      <c r="F27" s="159">
        <v>14.46</v>
      </c>
      <c r="G27" s="159">
        <v>70.8</v>
      </c>
      <c r="H27" s="159">
        <v>0</v>
      </c>
      <c r="I27" s="124" t="s">
        <v>37</v>
      </c>
      <c r="J27" s="2"/>
      <c r="K27" s="2"/>
    </row>
    <row r="28" spans="1:11" ht="129.75" thickBot="1">
      <c r="A28" s="2"/>
      <c r="B28" s="113" t="s">
        <v>204</v>
      </c>
      <c r="C28" s="85" t="s">
        <v>27</v>
      </c>
      <c r="D28" s="159">
        <v>0.4</v>
      </c>
      <c r="E28" s="159">
        <v>0.4</v>
      </c>
      <c r="F28" s="159">
        <v>9.84</v>
      </c>
      <c r="G28" s="159">
        <v>47.16</v>
      </c>
      <c r="H28" s="159">
        <v>10.04</v>
      </c>
      <c r="I28" s="124">
        <v>14</v>
      </c>
      <c r="J28" s="2"/>
      <c r="K28" s="2"/>
    </row>
    <row r="29" spans="1:11" ht="65.25" thickBot="1">
      <c r="A29" s="2"/>
      <c r="B29" s="113" t="s">
        <v>31</v>
      </c>
      <c r="C29" s="84">
        <f>C24+C25+C26+C27+C28</f>
        <v>400</v>
      </c>
      <c r="D29" s="159">
        <f>SUM(D24:D28)</f>
        <v>11.860000000000001</v>
      </c>
      <c r="E29" s="159">
        <f>SUM(E24:E28)</f>
        <v>9.92</v>
      </c>
      <c r="F29" s="159">
        <f>SUM(F24:F28)</f>
        <v>40.66</v>
      </c>
      <c r="G29" s="159">
        <f>SUM(G24:G28)</f>
        <v>300.46000000000004</v>
      </c>
      <c r="H29" s="159">
        <f>SUM(H24:H28)</f>
        <v>14.299999999999999</v>
      </c>
      <c r="I29" s="124"/>
      <c r="J29" s="2"/>
      <c r="K29" s="2"/>
    </row>
    <row r="30" spans="1:11" ht="65.25" thickBot="1">
      <c r="A30" s="2"/>
      <c r="B30" s="113"/>
      <c r="C30" s="85"/>
      <c r="D30" s="151" t="s">
        <v>1</v>
      </c>
      <c r="E30" s="152" t="s">
        <v>2</v>
      </c>
      <c r="F30" s="152" t="s">
        <v>3</v>
      </c>
      <c r="G30" s="83" t="s">
        <v>4</v>
      </c>
      <c r="H30" s="152" t="s">
        <v>5</v>
      </c>
      <c r="I30" s="124"/>
      <c r="J30" s="2"/>
      <c r="K30" s="2"/>
    </row>
    <row r="31" spans="1:11" ht="65.25" thickBot="1">
      <c r="A31" s="2"/>
      <c r="B31" s="166" t="s">
        <v>96</v>
      </c>
      <c r="C31" s="85"/>
      <c r="D31" s="159">
        <f>SUM(D8+D11+D18+D22+D29)</f>
        <v>44.379999999999995</v>
      </c>
      <c r="E31" s="159">
        <f>SUM(E8+E11+E18+E22+E29)</f>
        <v>50.26</v>
      </c>
      <c r="F31" s="159">
        <f>SUM(F8+F11+F18+F22+F29)</f>
        <v>197.55</v>
      </c>
      <c r="G31" s="159">
        <f>SUM(G8+G11+G18+G22+G29)</f>
        <v>1462.29</v>
      </c>
      <c r="H31" s="159">
        <f>SUM(H8+H11+H18+H22+H29)</f>
        <v>42.129999999999995</v>
      </c>
      <c r="I31" s="124"/>
      <c r="J31" s="2"/>
      <c r="K31" s="2"/>
    </row>
    <row r="32" spans="1:11" ht="65.25" thickBot="1">
      <c r="A32" s="2"/>
      <c r="B32" s="166" t="s">
        <v>12</v>
      </c>
      <c r="C32" s="85"/>
      <c r="D32" s="159">
        <v>42</v>
      </c>
      <c r="E32" s="159">
        <v>47</v>
      </c>
      <c r="F32" s="159">
        <v>203</v>
      </c>
      <c r="G32" s="159">
        <v>1400</v>
      </c>
      <c r="H32" s="159">
        <v>45</v>
      </c>
      <c r="I32" s="124"/>
      <c r="J32" s="2"/>
      <c r="K32" s="2"/>
    </row>
    <row r="33" spans="1:11" ht="129" thickBot="1">
      <c r="A33" s="2"/>
      <c r="B33" s="167" t="s">
        <v>13</v>
      </c>
      <c r="C33" s="152"/>
      <c r="D33" s="137">
        <f>D31*100/D32</f>
        <v>105.66666666666667</v>
      </c>
      <c r="E33" s="137">
        <f>E31*100/E32</f>
        <v>106.93617021276596</v>
      </c>
      <c r="F33" s="137">
        <f>F31*100/F32</f>
        <v>97.3152709359606</v>
      </c>
      <c r="G33" s="137">
        <f>G31*100/G32</f>
        <v>104.44928571428571</v>
      </c>
      <c r="H33" s="137">
        <f>H31*100/H32</f>
        <v>93.62222222222222</v>
      </c>
      <c r="I33" s="168"/>
      <c r="J33" s="2"/>
      <c r="K33" s="2"/>
    </row>
    <row r="34" spans="1:11" ht="64.5">
      <c r="A34" s="2"/>
      <c r="B34" s="169"/>
      <c r="C34" s="170"/>
      <c r="D34" s="171"/>
      <c r="E34" s="171"/>
      <c r="F34" s="171"/>
      <c r="G34" s="171"/>
      <c r="H34" s="171"/>
      <c r="I34" s="172"/>
      <c r="J34" s="2"/>
      <c r="K34" s="2"/>
    </row>
    <row r="35" spans="1:11" ht="64.5">
      <c r="A35" s="2"/>
      <c r="B35" s="1" t="s">
        <v>87</v>
      </c>
      <c r="C35" s="1"/>
      <c r="E35" s="171"/>
      <c r="F35" s="171"/>
      <c r="G35" s="171"/>
      <c r="H35" s="171"/>
      <c r="I35" s="172"/>
      <c r="J35" s="2"/>
      <c r="K35" s="2"/>
    </row>
    <row r="36" spans="1:11" ht="75">
      <c r="A36" s="2"/>
      <c r="B36" s="1" t="s">
        <v>349</v>
      </c>
      <c r="I36" s="172"/>
      <c r="J36" s="2"/>
      <c r="K36" s="2"/>
    </row>
    <row r="37" spans="1:11" ht="64.5">
      <c r="A37" s="2"/>
      <c r="B37" s="1" t="s">
        <v>85</v>
      </c>
      <c r="I37" s="172"/>
      <c r="J37" s="2"/>
      <c r="K37" s="2"/>
    </row>
    <row r="38" spans="1:11" ht="75">
      <c r="A38" s="2"/>
      <c r="B38" s="1" t="s">
        <v>350</v>
      </c>
      <c r="C38" s="1"/>
      <c r="E38" s="171"/>
      <c r="F38" s="171"/>
      <c r="G38" s="171"/>
      <c r="H38" s="171"/>
      <c r="I38" s="172"/>
      <c r="J38" s="2"/>
      <c r="K38" s="2"/>
    </row>
    <row r="39" spans="1:11" ht="64.5">
      <c r="A39" s="2"/>
      <c r="B39" s="1" t="s">
        <v>131</v>
      </c>
      <c r="C39" s="1"/>
      <c r="E39" s="171"/>
      <c r="F39" s="171"/>
      <c r="G39" s="171"/>
      <c r="H39" s="171"/>
      <c r="I39" s="172"/>
      <c r="J39" s="2"/>
      <c r="K39" s="2"/>
    </row>
    <row r="40" spans="1:11" ht="65.25" thickBot="1">
      <c r="A40" s="2"/>
      <c r="B40" s="1" t="s">
        <v>86</v>
      </c>
      <c r="I40" s="172"/>
      <c r="J40" s="2"/>
      <c r="K40" s="2"/>
    </row>
    <row r="41" spans="1:11" ht="65.25" thickBot="1">
      <c r="A41" s="2"/>
      <c r="B41" s="242" t="s">
        <v>94</v>
      </c>
      <c r="C41" s="251" t="s">
        <v>95</v>
      </c>
      <c r="D41" s="239" t="s">
        <v>25</v>
      </c>
      <c r="E41" s="240"/>
      <c r="F41" s="241"/>
      <c r="G41" s="242" t="s">
        <v>58</v>
      </c>
      <c r="H41" s="242" t="s">
        <v>107</v>
      </c>
      <c r="I41" s="244" t="s">
        <v>106</v>
      </c>
      <c r="J41" s="2"/>
      <c r="K41" s="2"/>
    </row>
    <row r="42" spans="1:11" ht="65.25" thickBot="1">
      <c r="A42" s="2"/>
      <c r="B42" s="243"/>
      <c r="C42" s="252"/>
      <c r="D42" s="151" t="s">
        <v>1</v>
      </c>
      <c r="E42" s="152" t="s">
        <v>2</v>
      </c>
      <c r="F42" s="152" t="s">
        <v>3</v>
      </c>
      <c r="G42" s="243"/>
      <c r="H42" s="243"/>
      <c r="I42" s="245"/>
      <c r="J42" s="2"/>
      <c r="K42" s="2"/>
    </row>
    <row r="43" spans="1:11" ht="65.25" thickBot="1">
      <c r="A43" s="2"/>
      <c r="B43" s="174" t="s">
        <v>14</v>
      </c>
      <c r="C43" s="149"/>
      <c r="D43" s="149"/>
      <c r="E43" s="149"/>
      <c r="F43" s="149"/>
      <c r="G43" s="149"/>
      <c r="H43" s="149"/>
      <c r="I43" s="150"/>
      <c r="J43" s="2"/>
      <c r="K43" s="2"/>
    </row>
    <row r="44" spans="1:11" ht="65.25" thickBot="1">
      <c r="A44" s="2"/>
      <c r="B44" s="239" t="s">
        <v>121</v>
      </c>
      <c r="C44" s="240"/>
      <c r="D44" s="240"/>
      <c r="E44" s="240"/>
      <c r="F44" s="240"/>
      <c r="G44" s="240"/>
      <c r="H44" s="240"/>
      <c r="I44" s="241"/>
      <c r="J44" s="2"/>
      <c r="K44" s="2"/>
    </row>
    <row r="45" spans="1:11" ht="129.75" thickBot="1">
      <c r="A45" s="2"/>
      <c r="B45" s="165" t="s">
        <v>193</v>
      </c>
      <c r="C45" s="84">
        <v>150</v>
      </c>
      <c r="D45" s="158">
        <v>4.67</v>
      </c>
      <c r="E45" s="158">
        <v>5.36</v>
      </c>
      <c r="F45" s="158">
        <v>19.46</v>
      </c>
      <c r="G45" s="158">
        <v>143.5</v>
      </c>
      <c r="H45" s="158">
        <v>1.46</v>
      </c>
      <c r="I45" s="124">
        <v>15</v>
      </c>
      <c r="J45" s="2"/>
      <c r="K45" s="2"/>
    </row>
    <row r="46" spans="1:11" ht="65.25" thickBot="1">
      <c r="A46" s="2"/>
      <c r="B46" s="113" t="s">
        <v>17</v>
      </c>
      <c r="C46" s="84">
        <v>150</v>
      </c>
      <c r="D46" s="159">
        <v>2</v>
      </c>
      <c r="E46" s="159">
        <v>2.87</v>
      </c>
      <c r="F46" s="159">
        <v>13.07</v>
      </c>
      <c r="G46" s="159">
        <f>D46*4+E46*9+F46*4</f>
        <v>86.11</v>
      </c>
      <c r="H46" s="175">
        <v>1.1</v>
      </c>
      <c r="I46" s="124">
        <v>16</v>
      </c>
      <c r="J46" s="2"/>
      <c r="K46" s="2"/>
    </row>
    <row r="47" spans="1:11" ht="129.75" thickBot="1">
      <c r="A47" s="2"/>
      <c r="B47" s="113" t="s">
        <v>232</v>
      </c>
      <c r="C47" s="85" t="s">
        <v>321</v>
      </c>
      <c r="D47" s="159">
        <v>2.3</v>
      </c>
      <c r="E47" s="159">
        <v>4.57</v>
      </c>
      <c r="F47" s="159">
        <v>17.3</v>
      </c>
      <c r="G47" s="159">
        <f>D47*4+E47*9+F47*4</f>
        <v>119.53</v>
      </c>
      <c r="H47" s="159">
        <v>0</v>
      </c>
      <c r="I47" s="124">
        <v>17</v>
      </c>
      <c r="J47" s="2"/>
      <c r="K47" s="2"/>
    </row>
    <row r="48" spans="1:11" ht="65.25" thickBot="1">
      <c r="A48" s="2"/>
      <c r="B48" s="113" t="s">
        <v>7</v>
      </c>
      <c r="C48" s="84">
        <v>345</v>
      </c>
      <c r="D48" s="159">
        <f>SUM(D45:D47)</f>
        <v>8.969999999999999</v>
      </c>
      <c r="E48" s="159">
        <f>SUM(E45:E47)</f>
        <v>12.8</v>
      </c>
      <c r="F48" s="159">
        <f>SUM(F45:F47)</f>
        <v>49.83</v>
      </c>
      <c r="G48" s="159">
        <f>SUM(G45:G47)</f>
        <v>349.14</v>
      </c>
      <c r="H48" s="159">
        <f>SUM(H45:H47)</f>
        <v>2.56</v>
      </c>
      <c r="I48" s="124"/>
      <c r="J48" s="2"/>
      <c r="K48" s="2"/>
    </row>
    <row r="49" spans="1:11" ht="65.25" thickBot="1">
      <c r="A49" s="2"/>
      <c r="B49" s="239" t="s">
        <v>59</v>
      </c>
      <c r="C49" s="240"/>
      <c r="D49" s="240"/>
      <c r="E49" s="240"/>
      <c r="F49" s="240"/>
      <c r="G49" s="240"/>
      <c r="H49" s="240"/>
      <c r="I49" s="241"/>
      <c r="J49" s="2"/>
      <c r="K49" s="2"/>
    </row>
    <row r="50" spans="1:11" ht="65.25" thickBot="1">
      <c r="A50" s="2"/>
      <c r="B50" s="160" t="s">
        <v>129</v>
      </c>
      <c r="C50" s="161" t="s">
        <v>27</v>
      </c>
      <c r="D50" s="159">
        <v>0.2</v>
      </c>
      <c r="E50" s="159">
        <v>0.1</v>
      </c>
      <c r="F50" s="159">
        <v>10.1</v>
      </c>
      <c r="G50" s="159">
        <v>46</v>
      </c>
      <c r="H50" s="159">
        <v>2</v>
      </c>
      <c r="I50" s="124" t="s">
        <v>37</v>
      </c>
      <c r="J50" s="2"/>
      <c r="K50" s="2"/>
    </row>
    <row r="51" spans="1:11" ht="65.25" thickBot="1">
      <c r="A51" s="2"/>
      <c r="B51" s="113" t="s">
        <v>7</v>
      </c>
      <c r="C51" s="85" t="s">
        <v>27</v>
      </c>
      <c r="D51" s="159">
        <f>SUM(D50)</f>
        <v>0.2</v>
      </c>
      <c r="E51" s="159">
        <f>SUM(E50)</f>
        <v>0.1</v>
      </c>
      <c r="F51" s="159">
        <f>SUM(F50)</f>
        <v>10.1</v>
      </c>
      <c r="G51" s="159">
        <f>SUM(G50)</f>
        <v>46</v>
      </c>
      <c r="H51" s="159">
        <f>SUM(H50)</f>
        <v>2</v>
      </c>
      <c r="I51" s="124"/>
      <c r="J51" s="2"/>
      <c r="K51" s="2"/>
    </row>
    <row r="52" spans="1:11" ht="65.25" thickBot="1">
      <c r="A52" s="2"/>
      <c r="B52" s="239" t="s">
        <v>34</v>
      </c>
      <c r="C52" s="240"/>
      <c r="D52" s="240"/>
      <c r="E52" s="240"/>
      <c r="F52" s="240"/>
      <c r="G52" s="240"/>
      <c r="H52" s="240"/>
      <c r="I52" s="241"/>
      <c r="J52" s="2"/>
      <c r="K52" s="2"/>
    </row>
    <row r="53" spans="1:11" ht="129.75" thickBot="1">
      <c r="A53" s="2"/>
      <c r="B53" s="176" t="s">
        <v>125</v>
      </c>
      <c r="C53" s="161" t="s">
        <v>228</v>
      </c>
      <c r="D53" s="159">
        <v>0.59</v>
      </c>
      <c r="E53" s="159">
        <v>0.07</v>
      </c>
      <c r="F53" s="159">
        <v>1.83</v>
      </c>
      <c r="G53" s="159">
        <v>10.27</v>
      </c>
      <c r="H53" s="159">
        <v>7.33</v>
      </c>
      <c r="I53" s="124">
        <v>18</v>
      </c>
      <c r="J53" s="2"/>
      <c r="K53" s="2"/>
    </row>
    <row r="54" spans="1:11" ht="129.75" thickBot="1">
      <c r="A54" s="2"/>
      <c r="B54" s="113" t="s">
        <v>284</v>
      </c>
      <c r="C54" s="85" t="s">
        <v>285</v>
      </c>
      <c r="D54" s="159">
        <v>3.87</v>
      </c>
      <c r="E54" s="159">
        <v>3.97</v>
      </c>
      <c r="F54" s="159">
        <v>8.71</v>
      </c>
      <c r="G54" s="159">
        <v>96</v>
      </c>
      <c r="H54" s="159">
        <v>6.36</v>
      </c>
      <c r="I54" s="124">
        <v>19</v>
      </c>
      <c r="J54" s="2"/>
      <c r="K54" s="2"/>
    </row>
    <row r="55" spans="1:11" ht="65.25" thickBot="1">
      <c r="A55" s="2"/>
      <c r="B55" s="113" t="s">
        <v>176</v>
      </c>
      <c r="C55" s="85" t="s">
        <v>77</v>
      </c>
      <c r="D55" s="159">
        <v>9</v>
      </c>
      <c r="E55" s="159">
        <v>3.26</v>
      </c>
      <c r="F55" s="159">
        <v>1.9</v>
      </c>
      <c r="G55" s="159">
        <f>D55*4+E55*9+F55*4</f>
        <v>72.94</v>
      </c>
      <c r="H55" s="159">
        <v>0.41</v>
      </c>
      <c r="I55" s="124">
        <v>20</v>
      </c>
      <c r="J55" s="2"/>
      <c r="K55" s="2"/>
    </row>
    <row r="56" spans="1:11" ht="65.25" thickBot="1">
      <c r="A56" s="2"/>
      <c r="B56" s="113" t="s">
        <v>170</v>
      </c>
      <c r="C56" s="84">
        <v>70</v>
      </c>
      <c r="D56" s="159">
        <v>1.8</v>
      </c>
      <c r="E56" s="159">
        <v>3.27</v>
      </c>
      <c r="F56" s="159">
        <v>11.9</v>
      </c>
      <c r="G56" s="159">
        <v>98.93</v>
      </c>
      <c r="H56" s="159">
        <v>2.78</v>
      </c>
      <c r="I56" s="123">
        <v>21</v>
      </c>
      <c r="J56" s="2"/>
      <c r="K56" s="2"/>
    </row>
    <row r="57" spans="1:11" ht="129.75" thickBot="1">
      <c r="A57" s="2"/>
      <c r="B57" s="135" t="s">
        <v>269</v>
      </c>
      <c r="C57" s="177" t="s">
        <v>270</v>
      </c>
      <c r="D57" s="159">
        <v>0</v>
      </c>
      <c r="E57" s="159">
        <v>0</v>
      </c>
      <c r="F57" s="159">
        <v>23.75</v>
      </c>
      <c r="G57" s="159">
        <v>91.7</v>
      </c>
      <c r="H57" s="159">
        <v>0</v>
      </c>
      <c r="I57" s="123">
        <v>22</v>
      </c>
      <c r="J57" s="2"/>
      <c r="K57" s="2"/>
    </row>
    <row r="58" spans="1:11" ht="129.75" thickBot="1">
      <c r="A58" s="2"/>
      <c r="B58" s="113" t="s">
        <v>75</v>
      </c>
      <c r="C58" s="84">
        <v>40</v>
      </c>
      <c r="D58" s="159">
        <v>2.24</v>
      </c>
      <c r="E58" s="159">
        <v>0.48</v>
      </c>
      <c r="F58" s="159">
        <v>19.76</v>
      </c>
      <c r="G58" s="159">
        <v>92.8</v>
      </c>
      <c r="H58" s="159">
        <v>0</v>
      </c>
      <c r="I58" s="124" t="s">
        <v>37</v>
      </c>
      <c r="J58" s="2"/>
      <c r="K58" s="2"/>
    </row>
    <row r="59" spans="1:11" ht="65.25" thickBot="1">
      <c r="A59" s="2"/>
      <c r="B59" s="113" t="s">
        <v>7</v>
      </c>
      <c r="C59" s="85" t="s">
        <v>324</v>
      </c>
      <c r="D59" s="159">
        <f>SUM(D53:D58)</f>
        <v>17.5</v>
      </c>
      <c r="E59" s="159">
        <f>SUM(E53:E58)</f>
        <v>11.05</v>
      </c>
      <c r="F59" s="159">
        <f>SUM(F53:F58)</f>
        <v>67.85000000000001</v>
      </c>
      <c r="G59" s="159">
        <f>SUM(G53:G58)</f>
        <v>462.64</v>
      </c>
      <c r="H59" s="159">
        <f>SUM(H53:H58)</f>
        <v>16.880000000000003</v>
      </c>
      <c r="I59" s="168"/>
      <c r="J59" s="2"/>
      <c r="K59" s="2"/>
    </row>
    <row r="60" spans="1:11" ht="65.25" thickBot="1">
      <c r="A60" s="2"/>
      <c r="B60" s="239" t="s">
        <v>122</v>
      </c>
      <c r="C60" s="240"/>
      <c r="D60" s="240"/>
      <c r="E60" s="240"/>
      <c r="F60" s="240"/>
      <c r="G60" s="240"/>
      <c r="H60" s="240"/>
      <c r="I60" s="241"/>
      <c r="J60" s="2"/>
      <c r="K60" s="2"/>
    </row>
    <row r="61" spans="1:11" ht="129.75" thickBot="1">
      <c r="A61" s="2"/>
      <c r="B61" s="113" t="s">
        <v>237</v>
      </c>
      <c r="C61" s="85" t="s">
        <v>28</v>
      </c>
      <c r="D61" s="158">
        <v>4.35</v>
      </c>
      <c r="E61" s="158">
        <v>4.8</v>
      </c>
      <c r="F61" s="158">
        <v>7.2</v>
      </c>
      <c r="G61" s="158">
        <v>106.2</v>
      </c>
      <c r="H61" s="158">
        <v>1.26</v>
      </c>
      <c r="I61" s="124">
        <v>8.9</v>
      </c>
      <c r="J61" s="2"/>
      <c r="K61" s="2"/>
    </row>
    <row r="62" spans="1:11" ht="65.25" thickBot="1">
      <c r="A62" s="2"/>
      <c r="B62" s="113" t="s">
        <v>213</v>
      </c>
      <c r="C62" s="161" t="s">
        <v>78</v>
      </c>
      <c r="D62" s="158">
        <v>4.41</v>
      </c>
      <c r="E62" s="158">
        <v>6.77</v>
      </c>
      <c r="F62" s="158">
        <v>26.88</v>
      </c>
      <c r="G62" s="158">
        <v>198.57</v>
      </c>
      <c r="H62" s="158">
        <v>0.13</v>
      </c>
      <c r="I62" s="124">
        <v>23</v>
      </c>
      <c r="J62" s="2"/>
      <c r="K62" s="2"/>
    </row>
    <row r="63" spans="1:11" ht="65.25" thickBot="1">
      <c r="A63" s="2"/>
      <c r="B63" s="113" t="s">
        <v>7</v>
      </c>
      <c r="C63" s="84">
        <v>200</v>
      </c>
      <c r="D63" s="159">
        <f>SUM(D61:D62)</f>
        <v>8.76</v>
      </c>
      <c r="E63" s="159">
        <f>SUM(E61:E62)</f>
        <v>11.57</v>
      </c>
      <c r="F63" s="159">
        <f>SUM(F61:F62)</f>
        <v>34.08</v>
      </c>
      <c r="G63" s="159">
        <f>SUM(G61:G62)</f>
        <v>304.77</v>
      </c>
      <c r="H63" s="159">
        <f>SUM(H61:H62)</f>
        <v>1.3900000000000001</v>
      </c>
      <c r="I63" s="124"/>
      <c r="J63" s="2"/>
      <c r="K63" s="2"/>
    </row>
    <row r="64" spans="1:11" ht="65.25" thickBot="1">
      <c r="A64" s="2"/>
      <c r="B64" s="246" t="s">
        <v>35</v>
      </c>
      <c r="C64" s="247"/>
      <c r="D64" s="247"/>
      <c r="E64" s="247"/>
      <c r="F64" s="247"/>
      <c r="G64" s="247"/>
      <c r="H64" s="247"/>
      <c r="I64" s="248"/>
      <c r="K64" s="2"/>
    </row>
    <row r="65" spans="1:11" ht="65.25" thickBot="1">
      <c r="A65" s="2"/>
      <c r="B65" s="113" t="s">
        <v>163</v>
      </c>
      <c r="C65" s="85" t="s">
        <v>246</v>
      </c>
      <c r="D65" s="159">
        <v>3.5</v>
      </c>
      <c r="E65" s="159">
        <v>3</v>
      </c>
      <c r="F65" s="159">
        <v>17.63</v>
      </c>
      <c r="G65" s="159">
        <v>120.52</v>
      </c>
      <c r="H65" s="159">
        <v>20.44</v>
      </c>
      <c r="I65" s="124">
        <v>24</v>
      </c>
      <c r="K65" s="2"/>
    </row>
    <row r="66" spans="1:11" ht="65.25" thickBot="1">
      <c r="A66" s="2"/>
      <c r="B66" s="160" t="s">
        <v>8</v>
      </c>
      <c r="C66" s="84">
        <v>150</v>
      </c>
      <c r="D66" s="159">
        <v>0</v>
      </c>
      <c r="E66" s="159">
        <v>0</v>
      </c>
      <c r="F66" s="159">
        <v>8.98</v>
      </c>
      <c r="G66" s="159">
        <v>36</v>
      </c>
      <c r="H66" s="159">
        <v>0</v>
      </c>
      <c r="I66" s="123">
        <v>25</v>
      </c>
      <c r="K66" s="2"/>
    </row>
    <row r="67" spans="1:11" ht="129.75" thickBot="1">
      <c r="A67" s="2"/>
      <c r="B67" s="113" t="s">
        <v>63</v>
      </c>
      <c r="C67" s="84">
        <v>30</v>
      </c>
      <c r="D67" s="159">
        <v>2.4</v>
      </c>
      <c r="E67" s="159">
        <v>0.3</v>
      </c>
      <c r="F67" s="159">
        <v>14.46</v>
      </c>
      <c r="G67" s="159">
        <v>70.8</v>
      </c>
      <c r="H67" s="159">
        <v>0</v>
      </c>
      <c r="I67" s="124" t="s">
        <v>37</v>
      </c>
      <c r="K67" s="2"/>
    </row>
    <row r="68" spans="1:11" ht="129.75" thickBot="1">
      <c r="A68" s="2"/>
      <c r="B68" s="113" t="s">
        <v>204</v>
      </c>
      <c r="C68" s="85" t="s">
        <v>77</v>
      </c>
      <c r="D68" s="159">
        <v>0.28</v>
      </c>
      <c r="E68" s="159">
        <v>0.28</v>
      </c>
      <c r="F68" s="159">
        <v>6.89</v>
      </c>
      <c r="G68" s="159">
        <v>33.01</v>
      </c>
      <c r="H68" s="159">
        <v>7.03</v>
      </c>
      <c r="I68" s="124">
        <v>14</v>
      </c>
      <c r="K68" s="2"/>
    </row>
    <row r="69" spans="1:11" ht="65.25" thickBot="1">
      <c r="A69" s="2"/>
      <c r="B69" s="113" t="s">
        <v>7</v>
      </c>
      <c r="C69" s="84">
        <f>C65+C66+C67+C68</f>
        <v>470</v>
      </c>
      <c r="D69" s="159">
        <f>SUM(D65:D68)</f>
        <v>6.180000000000001</v>
      </c>
      <c r="E69" s="159">
        <f>SUM(E65:E68)</f>
        <v>3.58</v>
      </c>
      <c r="F69" s="159">
        <f>SUM(F65:F68)</f>
        <v>47.96</v>
      </c>
      <c r="G69" s="159">
        <f>SUM(G65:G68)</f>
        <v>260.33</v>
      </c>
      <c r="H69" s="159">
        <f>SUM(H65:H68)</f>
        <v>27.470000000000002</v>
      </c>
      <c r="I69" s="168"/>
      <c r="K69" s="2"/>
    </row>
    <row r="70" spans="1:11" ht="65.25" thickBot="1">
      <c r="A70" s="2"/>
      <c r="B70" s="113"/>
      <c r="C70" s="85"/>
      <c r="D70" s="151" t="s">
        <v>1</v>
      </c>
      <c r="E70" s="152" t="s">
        <v>2</v>
      </c>
      <c r="F70" s="152" t="s">
        <v>3</v>
      </c>
      <c r="G70" s="83" t="s">
        <v>4</v>
      </c>
      <c r="H70" s="152" t="s">
        <v>5</v>
      </c>
      <c r="I70" s="124"/>
      <c r="K70" s="2"/>
    </row>
    <row r="71" spans="1:11" ht="65.25" thickBot="1">
      <c r="A71" s="2"/>
      <c r="B71" s="166" t="s">
        <v>97</v>
      </c>
      <c r="C71" s="85"/>
      <c r="D71" s="159">
        <f>SUM(D48+D51+D59+D63+D69)</f>
        <v>41.61</v>
      </c>
      <c r="E71" s="159">
        <f>SUM(E48+E51+E59+E63+E69)</f>
        <v>39.1</v>
      </c>
      <c r="F71" s="159">
        <f>SUM(F48+F51+F59+F63+F69)</f>
        <v>209.82000000000002</v>
      </c>
      <c r="G71" s="159">
        <f>SUM(G48+G51+G59+G63+G69)</f>
        <v>1422.8799999999999</v>
      </c>
      <c r="H71" s="159">
        <f>SUM(H48+H51+H59+H63+H69)</f>
        <v>50.30000000000001</v>
      </c>
      <c r="I71" s="124"/>
      <c r="K71" s="2"/>
    </row>
    <row r="72" spans="1:11" ht="65.25" thickBot="1">
      <c r="A72" s="2"/>
      <c r="B72" s="166" t="s">
        <v>12</v>
      </c>
      <c r="C72" s="85"/>
      <c r="D72" s="159">
        <v>42</v>
      </c>
      <c r="E72" s="159">
        <v>47</v>
      </c>
      <c r="F72" s="159">
        <v>203</v>
      </c>
      <c r="G72" s="159">
        <v>1400</v>
      </c>
      <c r="H72" s="159">
        <v>45</v>
      </c>
      <c r="I72" s="124"/>
      <c r="K72" s="2"/>
    </row>
    <row r="73" spans="1:11" ht="129" thickBot="1">
      <c r="A73" s="2"/>
      <c r="B73" s="167" t="s">
        <v>13</v>
      </c>
      <c r="C73" s="152"/>
      <c r="D73" s="137">
        <f>D71*100/D72</f>
        <v>99.07142857142857</v>
      </c>
      <c r="E73" s="137">
        <f>E71*100/E72</f>
        <v>83.19148936170212</v>
      </c>
      <c r="F73" s="137">
        <f>F71*100/F72</f>
        <v>103.35960591133006</v>
      </c>
      <c r="G73" s="137">
        <f>G71*100/G72</f>
        <v>101.63428571428571</v>
      </c>
      <c r="H73" s="137">
        <f>H71*100/H72</f>
        <v>111.7777777777778</v>
      </c>
      <c r="I73" s="168"/>
      <c r="J73" s="178"/>
      <c r="K73" s="2"/>
    </row>
    <row r="74" spans="1:11" ht="64.5">
      <c r="A74" s="2"/>
      <c r="B74" s="169"/>
      <c r="C74" s="170"/>
      <c r="D74" s="171"/>
      <c r="E74" s="171"/>
      <c r="F74" s="171"/>
      <c r="G74" s="171"/>
      <c r="H74" s="171"/>
      <c r="I74" s="172"/>
      <c r="J74" s="178"/>
      <c r="K74" s="2"/>
    </row>
    <row r="75" spans="1:11" ht="64.5">
      <c r="A75" s="2"/>
      <c r="B75" s="1" t="s">
        <v>87</v>
      </c>
      <c r="C75" s="1"/>
      <c r="E75" s="171"/>
      <c r="F75" s="171"/>
      <c r="G75" s="171"/>
      <c r="H75" s="171"/>
      <c r="I75" s="172"/>
      <c r="J75" s="178"/>
      <c r="K75" s="2"/>
    </row>
    <row r="76" spans="1:11" ht="75">
      <c r="A76" s="2"/>
      <c r="B76" s="1" t="s">
        <v>349</v>
      </c>
      <c r="I76" s="172"/>
      <c r="J76" s="178"/>
      <c r="K76" s="2"/>
    </row>
    <row r="77" spans="1:11" ht="64.5">
      <c r="A77" s="2"/>
      <c r="B77" s="1" t="s">
        <v>85</v>
      </c>
      <c r="I77" s="172"/>
      <c r="J77" s="178"/>
      <c r="K77" s="2"/>
    </row>
    <row r="78" spans="1:11" ht="75">
      <c r="A78" s="2"/>
      <c r="B78" s="1" t="s">
        <v>350</v>
      </c>
      <c r="C78" s="1"/>
      <c r="E78" s="171"/>
      <c r="F78" s="171"/>
      <c r="G78" s="171"/>
      <c r="H78" s="171"/>
      <c r="I78" s="172"/>
      <c r="K78" s="2"/>
    </row>
    <row r="79" spans="1:11" ht="64.5">
      <c r="A79" s="2"/>
      <c r="B79" s="1" t="s">
        <v>131</v>
      </c>
      <c r="C79" s="1"/>
      <c r="E79" s="171"/>
      <c r="F79" s="171"/>
      <c r="G79" s="171"/>
      <c r="H79" s="171"/>
      <c r="I79" s="172"/>
      <c r="J79" s="178"/>
      <c r="K79" s="2"/>
    </row>
    <row r="80" spans="1:11" ht="65.25" thickBot="1">
      <c r="A80" s="2"/>
      <c r="B80" s="1" t="s">
        <v>86</v>
      </c>
      <c r="I80" s="172"/>
      <c r="J80" s="178"/>
      <c r="K80" s="2"/>
    </row>
    <row r="81" spans="1:11" ht="65.25" thickBot="1">
      <c r="A81" s="2"/>
      <c r="B81" s="242" t="s">
        <v>94</v>
      </c>
      <c r="C81" s="251" t="s">
        <v>95</v>
      </c>
      <c r="D81" s="239" t="s">
        <v>25</v>
      </c>
      <c r="E81" s="240"/>
      <c r="F81" s="241"/>
      <c r="G81" s="242" t="s">
        <v>58</v>
      </c>
      <c r="H81" s="242" t="s">
        <v>107</v>
      </c>
      <c r="I81" s="244" t="s">
        <v>106</v>
      </c>
      <c r="K81" s="2"/>
    </row>
    <row r="82" spans="1:11" ht="65.25" thickBot="1">
      <c r="A82" s="2"/>
      <c r="B82" s="243"/>
      <c r="C82" s="252"/>
      <c r="D82" s="151" t="s">
        <v>1</v>
      </c>
      <c r="E82" s="152" t="s">
        <v>2</v>
      </c>
      <c r="F82" s="152" t="s">
        <v>3</v>
      </c>
      <c r="G82" s="243"/>
      <c r="H82" s="243"/>
      <c r="I82" s="245"/>
      <c r="K82" s="2"/>
    </row>
    <row r="83" spans="1:11" ht="65.25" thickBot="1">
      <c r="A83" s="2"/>
      <c r="B83" s="174" t="s">
        <v>15</v>
      </c>
      <c r="C83" s="149"/>
      <c r="D83" s="149"/>
      <c r="E83" s="149"/>
      <c r="F83" s="149"/>
      <c r="G83" s="149"/>
      <c r="H83" s="149"/>
      <c r="I83" s="150"/>
      <c r="K83" s="2"/>
    </row>
    <row r="84" spans="1:11" ht="65.25" thickBot="1">
      <c r="A84" s="2"/>
      <c r="B84" s="239" t="s">
        <v>6</v>
      </c>
      <c r="C84" s="240"/>
      <c r="D84" s="240"/>
      <c r="E84" s="240"/>
      <c r="F84" s="240"/>
      <c r="G84" s="240"/>
      <c r="H84" s="240"/>
      <c r="I84" s="241"/>
      <c r="K84" s="2"/>
    </row>
    <row r="85" spans="1:11" ht="129.75" thickBot="1">
      <c r="A85" s="2"/>
      <c r="B85" s="179" t="s">
        <v>209</v>
      </c>
      <c r="C85" s="84">
        <v>150</v>
      </c>
      <c r="D85" s="158">
        <v>5.41</v>
      </c>
      <c r="E85" s="158">
        <v>5.83</v>
      </c>
      <c r="F85" s="158">
        <v>17.84</v>
      </c>
      <c r="G85" s="158">
        <v>144.75</v>
      </c>
      <c r="H85" s="158">
        <v>0.88</v>
      </c>
      <c r="I85" s="123">
        <v>26</v>
      </c>
      <c r="K85" s="2"/>
    </row>
    <row r="86" spans="1:11" ht="65.25" thickBot="1">
      <c r="A86" s="2"/>
      <c r="B86" s="160" t="s">
        <v>8</v>
      </c>
      <c r="C86" s="84">
        <v>150</v>
      </c>
      <c r="D86" s="159">
        <v>0</v>
      </c>
      <c r="E86" s="159">
        <v>0</v>
      </c>
      <c r="F86" s="159">
        <v>8.98</v>
      </c>
      <c r="G86" s="159">
        <v>36</v>
      </c>
      <c r="H86" s="159">
        <v>0</v>
      </c>
      <c r="I86" s="123">
        <v>25</v>
      </c>
      <c r="K86" s="2"/>
    </row>
    <row r="87" spans="1:11" ht="65.25" thickBot="1">
      <c r="A87" s="2"/>
      <c r="B87" s="113" t="s">
        <v>40</v>
      </c>
      <c r="C87" s="161" t="s">
        <v>319</v>
      </c>
      <c r="D87" s="159">
        <v>2.5</v>
      </c>
      <c r="E87" s="159">
        <v>4.57</v>
      </c>
      <c r="F87" s="159">
        <v>17.3</v>
      </c>
      <c r="G87" s="159">
        <f>D87*4+E87*9+F87*4</f>
        <v>120.33000000000001</v>
      </c>
      <c r="H87" s="159">
        <v>0</v>
      </c>
      <c r="I87" s="124">
        <v>27</v>
      </c>
      <c r="K87" s="2"/>
    </row>
    <row r="88" spans="1:11" ht="65.25" thickBot="1">
      <c r="A88" s="2"/>
      <c r="B88" s="113" t="s">
        <v>7</v>
      </c>
      <c r="C88" s="85" t="s">
        <v>325</v>
      </c>
      <c r="D88" s="159">
        <f>SUM(D85:D87)</f>
        <v>7.91</v>
      </c>
      <c r="E88" s="159">
        <f>SUM(E85:E87)</f>
        <v>10.4</v>
      </c>
      <c r="F88" s="159">
        <f>SUM(F85:F87)</f>
        <v>44.120000000000005</v>
      </c>
      <c r="G88" s="159">
        <f>SUM(G85:G87)</f>
        <v>301.08000000000004</v>
      </c>
      <c r="H88" s="159">
        <f>SUM(H85:H87)</f>
        <v>0.88</v>
      </c>
      <c r="I88" s="124"/>
      <c r="K88" s="2"/>
    </row>
    <row r="89" spans="1:11" ht="65.25" thickBot="1">
      <c r="A89" s="2"/>
      <c r="B89" s="239" t="s">
        <v>59</v>
      </c>
      <c r="C89" s="240"/>
      <c r="D89" s="240"/>
      <c r="E89" s="240"/>
      <c r="F89" s="240"/>
      <c r="G89" s="240"/>
      <c r="H89" s="240"/>
      <c r="I89" s="241"/>
      <c r="K89" s="2"/>
    </row>
    <row r="90" spans="1:11" ht="65.25" thickBot="1">
      <c r="A90" s="2"/>
      <c r="B90" s="160" t="s">
        <v>129</v>
      </c>
      <c r="C90" s="161" t="s">
        <v>27</v>
      </c>
      <c r="D90" s="159">
        <v>0.2</v>
      </c>
      <c r="E90" s="159">
        <v>0.1</v>
      </c>
      <c r="F90" s="159">
        <v>10.1</v>
      </c>
      <c r="G90" s="159">
        <v>46</v>
      </c>
      <c r="H90" s="159">
        <v>2</v>
      </c>
      <c r="I90" s="124" t="s">
        <v>37</v>
      </c>
      <c r="K90" s="2"/>
    </row>
    <row r="91" spans="1:11" ht="65.25" thickBot="1">
      <c r="A91" s="2"/>
      <c r="B91" s="113" t="s">
        <v>7</v>
      </c>
      <c r="C91" s="85" t="s">
        <v>27</v>
      </c>
      <c r="D91" s="159">
        <f>SUM(D90)</f>
        <v>0.2</v>
      </c>
      <c r="E91" s="159">
        <f>SUM(E90)</f>
        <v>0.1</v>
      </c>
      <c r="F91" s="159">
        <f>SUM(F90)</f>
        <v>10.1</v>
      </c>
      <c r="G91" s="159">
        <f>SUM(G90)</f>
        <v>46</v>
      </c>
      <c r="H91" s="159">
        <f>SUM(H90)</f>
        <v>2</v>
      </c>
      <c r="I91" s="124"/>
      <c r="K91" s="2"/>
    </row>
    <row r="92" spans="1:11" ht="65.25" thickBot="1">
      <c r="A92" s="2"/>
      <c r="B92" s="239" t="s">
        <v>34</v>
      </c>
      <c r="C92" s="240"/>
      <c r="D92" s="240"/>
      <c r="E92" s="240"/>
      <c r="F92" s="240"/>
      <c r="G92" s="240"/>
      <c r="H92" s="240"/>
      <c r="I92" s="241"/>
      <c r="K92" s="2"/>
    </row>
    <row r="93" spans="1:11" ht="129.75" thickBot="1">
      <c r="A93" s="2"/>
      <c r="B93" s="132" t="s">
        <v>296</v>
      </c>
      <c r="C93" s="180" t="s">
        <v>115</v>
      </c>
      <c r="D93" s="157">
        <v>0.72</v>
      </c>
      <c r="E93" s="157">
        <v>2.73</v>
      </c>
      <c r="F93" s="157">
        <v>0.3</v>
      </c>
      <c r="G93" s="157">
        <v>39</v>
      </c>
      <c r="H93" s="157">
        <v>0.8</v>
      </c>
      <c r="I93" s="129">
        <v>28</v>
      </c>
      <c r="K93" s="2"/>
    </row>
    <row r="94" spans="1:11" ht="129.75" thickBot="1">
      <c r="A94" s="2"/>
      <c r="B94" s="113" t="s">
        <v>309</v>
      </c>
      <c r="C94" s="85" t="s">
        <v>288</v>
      </c>
      <c r="D94" s="159">
        <v>2.02</v>
      </c>
      <c r="E94" s="159">
        <v>2.69</v>
      </c>
      <c r="F94" s="159">
        <v>6.61</v>
      </c>
      <c r="G94" s="159">
        <v>66.07</v>
      </c>
      <c r="H94" s="159">
        <v>4.78</v>
      </c>
      <c r="I94" s="124">
        <v>29</v>
      </c>
      <c r="K94" s="2"/>
    </row>
    <row r="95" spans="1:11" ht="65.25" thickBot="1">
      <c r="A95" s="2"/>
      <c r="B95" s="135" t="s">
        <v>210</v>
      </c>
      <c r="C95" s="177" t="s">
        <v>218</v>
      </c>
      <c r="D95" s="159">
        <v>0.17</v>
      </c>
      <c r="E95" s="159">
        <v>0.64</v>
      </c>
      <c r="F95" s="159">
        <v>0.94</v>
      </c>
      <c r="G95" s="159">
        <v>9.71</v>
      </c>
      <c r="H95" s="159">
        <v>0.27</v>
      </c>
      <c r="I95" s="124">
        <v>30</v>
      </c>
      <c r="K95" s="2"/>
    </row>
    <row r="96" spans="1:11" ht="129.75" thickBot="1">
      <c r="A96" s="2"/>
      <c r="B96" s="113" t="s">
        <v>45</v>
      </c>
      <c r="C96" s="85" t="s">
        <v>39</v>
      </c>
      <c r="D96" s="159">
        <v>6.98</v>
      </c>
      <c r="E96" s="159">
        <v>8.37</v>
      </c>
      <c r="F96" s="159">
        <v>6.53</v>
      </c>
      <c r="G96" s="159">
        <v>103.5</v>
      </c>
      <c r="H96" s="159">
        <v>0.66</v>
      </c>
      <c r="I96" s="124">
        <v>31</v>
      </c>
      <c r="K96" s="2"/>
    </row>
    <row r="97" spans="1:11" ht="65.25" thickBot="1">
      <c r="A97" s="2"/>
      <c r="B97" s="113" t="s">
        <v>41</v>
      </c>
      <c r="C97" s="84">
        <v>120</v>
      </c>
      <c r="D97" s="159">
        <v>2.2</v>
      </c>
      <c r="E97" s="159">
        <v>4.18</v>
      </c>
      <c r="F97" s="159">
        <v>14.46</v>
      </c>
      <c r="G97" s="159">
        <f>D97*4+E97*9+F97*4</f>
        <v>104.26</v>
      </c>
      <c r="H97" s="159">
        <v>12.21</v>
      </c>
      <c r="I97" s="123">
        <v>32</v>
      </c>
      <c r="J97" s="2"/>
      <c r="K97" s="2"/>
    </row>
    <row r="98" spans="1:11" ht="65.25" thickBot="1">
      <c r="A98" s="2"/>
      <c r="B98" s="113" t="s">
        <v>271</v>
      </c>
      <c r="C98" s="87">
        <v>150</v>
      </c>
      <c r="D98" s="159">
        <v>0.24</v>
      </c>
      <c r="E98" s="159">
        <v>0.11</v>
      </c>
      <c r="F98" s="159">
        <v>14.59</v>
      </c>
      <c r="G98" s="159">
        <v>60</v>
      </c>
      <c r="H98" s="159">
        <v>49</v>
      </c>
      <c r="I98" s="124">
        <v>33</v>
      </c>
      <c r="J98" s="2"/>
      <c r="K98" s="2"/>
    </row>
    <row r="99" spans="1:11" ht="129.75" thickBot="1">
      <c r="A99" s="2"/>
      <c r="B99" s="113" t="s">
        <v>75</v>
      </c>
      <c r="C99" s="84">
        <v>40</v>
      </c>
      <c r="D99" s="159">
        <v>2.24</v>
      </c>
      <c r="E99" s="159">
        <v>0.48</v>
      </c>
      <c r="F99" s="159">
        <v>19.76</v>
      </c>
      <c r="G99" s="159">
        <v>92.8</v>
      </c>
      <c r="H99" s="159">
        <v>0</v>
      </c>
      <c r="I99" s="124" t="s">
        <v>37</v>
      </c>
      <c r="J99" s="2"/>
      <c r="K99" s="2"/>
    </row>
    <row r="100" spans="1:11" ht="65.25" thickBot="1">
      <c r="A100" s="2"/>
      <c r="B100" s="113" t="s">
        <v>7</v>
      </c>
      <c r="C100" s="84">
        <v>549</v>
      </c>
      <c r="D100" s="159">
        <f>SUM(D93:D99)</f>
        <v>14.57</v>
      </c>
      <c r="E100" s="159">
        <f>SUM(E93:E99)</f>
        <v>19.2</v>
      </c>
      <c r="F100" s="159">
        <f>SUM(F93:F99)</f>
        <v>63.19</v>
      </c>
      <c r="G100" s="159">
        <f>SUM(G93:G99)</f>
        <v>475.34000000000003</v>
      </c>
      <c r="H100" s="159">
        <f>SUM(H93:H99)</f>
        <v>67.72</v>
      </c>
      <c r="I100" s="124"/>
      <c r="J100" s="2"/>
      <c r="K100" s="2"/>
    </row>
    <row r="101" spans="1:11" ht="65.25" thickBot="1">
      <c r="A101" s="2"/>
      <c r="B101" s="239" t="s">
        <v>122</v>
      </c>
      <c r="C101" s="240"/>
      <c r="D101" s="240"/>
      <c r="E101" s="240"/>
      <c r="F101" s="240"/>
      <c r="G101" s="240"/>
      <c r="H101" s="240"/>
      <c r="I101" s="241"/>
      <c r="J101" s="2"/>
      <c r="K101" s="2"/>
    </row>
    <row r="102" spans="1:11" ht="129.75" thickBot="1">
      <c r="A102" s="2"/>
      <c r="B102" s="113" t="s">
        <v>237</v>
      </c>
      <c r="C102" s="85" t="s">
        <v>28</v>
      </c>
      <c r="D102" s="158">
        <v>4.35</v>
      </c>
      <c r="E102" s="158">
        <v>4.8</v>
      </c>
      <c r="F102" s="158">
        <v>7.2</v>
      </c>
      <c r="G102" s="158">
        <v>106.2</v>
      </c>
      <c r="H102" s="158">
        <v>1.26</v>
      </c>
      <c r="I102" s="124">
        <v>8.9</v>
      </c>
      <c r="J102" s="2"/>
      <c r="K102" s="2"/>
    </row>
    <row r="103" spans="1:11" ht="65.25" thickBot="1">
      <c r="A103" s="2"/>
      <c r="B103" s="132" t="s">
        <v>267</v>
      </c>
      <c r="C103" s="180" t="s">
        <v>78</v>
      </c>
      <c r="D103" s="181">
        <v>3.8</v>
      </c>
      <c r="E103" s="181">
        <v>3.4</v>
      </c>
      <c r="F103" s="181">
        <v>23.2</v>
      </c>
      <c r="G103" s="181">
        <v>139</v>
      </c>
      <c r="H103" s="181">
        <v>0</v>
      </c>
      <c r="I103" s="131">
        <v>34</v>
      </c>
      <c r="J103" s="2"/>
      <c r="K103" s="2"/>
    </row>
    <row r="104" spans="1:11" ht="65.25" thickBot="1">
      <c r="A104" s="2"/>
      <c r="B104" s="113" t="s">
        <v>7</v>
      </c>
      <c r="C104" s="84">
        <v>200</v>
      </c>
      <c r="D104" s="159">
        <f>SUM(D102:D103)</f>
        <v>8.149999999999999</v>
      </c>
      <c r="E104" s="159">
        <f>SUM(E102:E103)</f>
        <v>8.2</v>
      </c>
      <c r="F104" s="159">
        <f>SUM(F102:F103)</f>
        <v>30.4</v>
      </c>
      <c r="G104" s="159">
        <f>SUM(G102:G103)</f>
        <v>245.2</v>
      </c>
      <c r="H104" s="159">
        <f>SUM(H102:H103)</f>
        <v>1.26</v>
      </c>
      <c r="I104" s="124"/>
      <c r="J104" s="2"/>
      <c r="K104" s="2"/>
    </row>
    <row r="105" spans="1:11" ht="65.25" thickBot="1">
      <c r="A105" s="2"/>
      <c r="B105" s="246" t="s">
        <v>35</v>
      </c>
      <c r="C105" s="247"/>
      <c r="D105" s="247"/>
      <c r="E105" s="247"/>
      <c r="F105" s="247"/>
      <c r="G105" s="247"/>
      <c r="H105" s="247"/>
      <c r="I105" s="248"/>
      <c r="J105" s="2"/>
      <c r="K105" s="2"/>
    </row>
    <row r="106" spans="1:11" ht="129.75" thickBot="1">
      <c r="A106" s="2"/>
      <c r="B106" s="132" t="s">
        <v>266</v>
      </c>
      <c r="C106" s="182" t="s">
        <v>273</v>
      </c>
      <c r="D106" s="157">
        <v>12.3</v>
      </c>
      <c r="E106" s="157">
        <v>15.17</v>
      </c>
      <c r="F106" s="157">
        <v>32.52</v>
      </c>
      <c r="G106" s="157">
        <f>D106*4+E106*9+F106*4</f>
        <v>315.81000000000006</v>
      </c>
      <c r="H106" s="157">
        <v>0.36</v>
      </c>
      <c r="I106" s="129">
        <v>35</v>
      </c>
      <c r="J106" s="2"/>
      <c r="K106" s="2"/>
    </row>
    <row r="107" spans="1:11" ht="129.75" thickBot="1">
      <c r="A107" s="2"/>
      <c r="B107" s="113" t="s">
        <v>88</v>
      </c>
      <c r="C107" s="84">
        <v>150</v>
      </c>
      <c r="D107" s="158">
        <v>2.2</v>
      </c>
      <c r="E107" s="158">
        <v>2.92</v>
      </c>
      <c r="F107" s="158">
        <v>13.17</v>
      </c>
      <c r="G107" s="158">
        <f>D107*4+E107*9+F107*4</f>
        <v>87.75999999999999</v>
      </c>
      <c r="H107" s="158">
        <v>1.1</v>
      </c>
      <c r="I107" s="124">
        <v>36</v>
      </c>
      <c r="J107" s="2"/>
      <c r="K107" s="2"/>
    </row>
    <row r="108" spans="1:11" ht="129.75" thickBot="1">
      <c r="A108" s="2"/>
      <c r="B108" s="113" t="s">
        <v>204</v>
      </c>
      <c r="C108" s="85" t="s">
        <v>27</v>
      </c>
      <c r="D108" s="159">
        <v>0.4</v>
      </c>
      <c r="E108" s="159">
        <v>0.4</v>
      </c>
      <c r="F108" s="159">
        <v>9.84</v>
      </c>
      <c r="G108" s="159">
        <v>47.16</v>
      </c>
      <c r="H108" s="159">
        <v>10.04</v>
      </c>
      <c r="I108" s="124">
        <v>14</v>
      </c>
      <c r="J108" s="2"/>
      <c r="K108" s="2"/>
    </row>
    <row r="109" spans="1:11" ht="65.25" thickBot="1">
      <c r="A109" s="2"/>
      <c r="B109" s="113" t="s">
        <v>7</v>
      </c>
      <c r="C109" s="84">
        <v>400</v>
      </c>
      <c r="D109" s="159">
        <f>SUM(D106:D108)</f>
        <v>14.9</v>
      </c>
      <c r="E109" s="159">
        <f>SUM(E106:E108)</f>
        <v>18.49</v>
      </c>
      <c r="F109" s="159">
        <f>SUM(F106:F108)</f>
        <v>55.53</v>
      </c>
      <c r="G109" s="159">
        <f>SUM(G106:G108)</f>
        <v>450.73</v>
      </c>
      <c r="H109" s="159">
        <f>SUM(H106:H108)</f>
        <v>11.5</v>
      </c>
      <c r="I109" s="124"/>
      <c r="J109" s="2"/>
      <c r="K109" s="2"/>
    </row>
    <row r="110" spans="1:11" ht="65.25" thickBot="1">
      <c r="A110" s="2"/>
      <c r="B110" s="113"/>
      <c r="C110" s="85"/>
      <c r="D110" s="151" t="s">
        <v>1</v>
      </c>
      <c r="E110" s="152" t="s">
        <v>2</v>
      </c>
      <c r="F110" s="152" t="s">
        <v>3</v>
      </c>
      <c r="G110" s="83" t="s">
        <v>4</v>
      </c>
      <c r="H110" s="152" t="s">
        <v>5</v>
      </c>
      <c r="I110" s="124"/>
      <c r="J110" s="2"/>
      <c r="K110" s="2"/>
    </row>
    <row r="111" spans="1:11" ht="65.25" thickBot="1">
      <c r="A111" s="2"/>
      <c r="B111" s="166" t="s">
        <v>98</v>
      </c>
      <c r="C111" s="85"/>
      <c r="D111" s="159">
        <f>D88+D91+D100+D104+D109</f>
        <v>45.73</v>
      </c>
      <c r="E111" s="159">
        <f>E88+E91+E100+E104+E109</f>
        <v>56.39</v>
      </c>
      <c r="F111" s="159">
        <f>F88+F91+F100+F104+F109</f>
        <v>203.34</v>
      </c>
      <c r="G111" s="159">
        <f>G88+G91+G100+G104+G109</f>
        <v>1518.3500000000001</v>
      </c>
      <c r="H111" s="159">
        <f>H88+H91+H100+H104+H109</f>
        <v>83.36</v>
      </c>
      <c r="I111" s="124"/>
      <c r="J111" s="2"/>
      <c r="K111" s="2"/>
    </row>
    <row r="112" spans="1:11" ht="65.25" thickBot="1">
      <c r="A112" s="2"/>
      <c r="B112" s="166" t="s">
        <v>12</v>
      </c>
      <c r="C112" s="85"/>
      <c r="D112" s="159">
        <v>42</v>
      </c>
      <c r="E112" s="159">
        <v>47</v>
      </c>
      <c r="F112" s="159">
        <v>203</v>
      </c>
      <c r="G112" s="159">
        <v>1400</v>
      </c>
      <c r="H112" s="159">
        <v>45</v>
      </c>
      <c r="I112" s="124"/>
      <c r="J112" s="2"/>
      <c r="K112" s="2"/>
    </row>
    <row r="113" spans="1:11" ht="129" thickBot="1">
      <c r="A113" s="2"/>
      <c r="B113" s="167" t="s">
        <v>13</v>
      </c>
      <c r="C113" s="152"/>
      <c r="D113" s="137">
        <f>D111*100/D112</f>
        <v>108.88095238095238</v>
      </c>
      <c r="E113" s="137">
        <f>E111*100/E112</f>
        <v>119.97872340425532</v>
      </c>
      <c r="F113" s="137">
        <f>F111*100/F112</f>
        <v>100.16748768472907</v>
      </c>
      <c r="G113" s="137">
        <f>G111*100/G112</f>
        <v>108.45357142857142</v>
      </c>
      <c r="H113" s="137">
        <f>H111*100/H112</f>
        <v>185.24444444444444</v>
      </c>
      <c r="I113" s="168"/>
      <c r="J113" s="2"/>
      <c r="K113" s="2"/>
    </row>
    <row r="114" spans="1:11" ht="64.5">
      <c r="A114" s="2"/>
      <c r="B114" s="169"/>
      <c r="C114" s="170"/>
      <c r="D114" s="171"/>
      <c r="E114" s="171"/>
      <c r="F114" s="171"/>
      <c r="G114" s="171"/>
      <c r="H114" s="171"/>
      <c r="I114" s="172"/>
      <c r="J114" s="2"/>
      <c r="K114" s="2"/>
    </row>
    <row r="115" spans="1:11" ht="64.5">
      <c r="A115" s="2"/>
      <c r="B115" s="1" t="s">
        <v>87</v>
      </c>
      <c r="C115" s="1"/>
      <c r="E115" s="171"/>
      <c r="F115" s="171"/>
      <c r="G115" s="171"/>
      <c r="H115" s="171"/>
      <c r="I115" s="172"/>
      <c r="J115" s="2"/>
      <c r="K115" s="2"/>
    </row>
    <row r="116" spans="1:11" ht="75">
      <c r="A116" s="2"/>
      <c r="B116" s="1" t="s">
        <v>349</v>
      </c>
      <c r="I116" s="172"/>
      <c r="J116" s="2"/>
      <c r="K116" s="2"/>
    </row>
    <row r="117" spans="1:11" ht="64.5">
      <c r="A117" s="2"/>
      <c r="B117" s="1" t="s">
        <v>85</v>
      </c>
      <c r="I117" s="172"/>
      <c r="J117" s="2"/>
      <c r="K117" s="2"/>
    </row>
    <row r="118" spans="1:11" ht="75">
      <c r="A118" s="2"/>
      <c r="B118" s="1" t="s">
        <v>350</v>
      </c>
      <c r="C118" s="1"/>
      <c r="E118" s="171"/>
      <c r="F118" s="171"/>
      <c r="G118" s="171"/>
      <c r="H118" s="171"/>
      <c r="I118" s="172"/>
      <c r="J118" s="2"/>
      <c r="K118" s="2"/>
    </row>
    <row r="119" spans="1:11" ht="64.5">
      <c r="A119" s="2"/>
      <c r="B119" s="1" t="s">
        <v>131</v>
      </c>
      <c r="C119" s="1"/>
      <c r="E119" s="171"/>
      <c r="F119" s="171"/>
      <c r="G119" s="171"/>
      <c r="H119" s="171"/>
      <c r="I119" s="172"/>
      <c r="J119" s="2"/>
      <c r="K119" s="2"/>
    </row>
    <row r="120" spans="1:11" ht="65.25" thickBot="1">
      <c r="A120" s="2"/>
      <c r="B120" s="1" t="s">
        <v>86</v>
      </c>
      <c r="I120" s="172"/>
      <c r="J120" s="2"/>
      <c r="K120" s="2"/>
    </row>
    <row r="121" spans="1:11" ht="65.25" thickBot="1">
      <c r="A121" s="2"/>
      <c r="B121" s="242" t="s">
        <v>94</v>
      </c>
      <c r="C121" s="251" t="s">
        <v>95</v>
      </c>
      <c r="D121" s="239" t="s">
        <v>25</v>
      </c>
      <c r="E121" s="240"/>
      <c r="F121" s="241"/>
      <c r="G121" s="242" t="s">
        <v>58</v>
      </c>
      <c r="H121" s="242" t="s">
        <v>107</v>
      </c>
      <c r="I121" s="244" t="s">
        <v>106</v>
      </c>
      <c r="J121" s="2"/>
      <c r="K121" s="2"/>
    </row>
    <row r="122" spans="1:11" ht="65.25" thickBot="1">
      <c r="A122" s="2"/>
      <c r="B122" s="243"/>
      <c r="C122" s="252"/>
      <c r="D122" s="151" t="s">
        <v>1</v>
      </c>
      <c r="E122" s="152" t="s">
        <v>2</v>
      </c>
      <c r="F122" s="152" t="s">
        <v>3</v>
      </c>
      <c r="G122" s="243"/>
      <c r="H122" s="243"/>
      <c r="I122" s="245"/>
      <c r="J122" s="2"/>
      <c r="K122" s="2"/>
    </row>
    <row r="123" spans="1:11" ht="65.25" thickBot="1">
      <c r="A123" s="2"/>
      <c r="B123" s="174" t="s">
        <v>16</v>
      </c>
      <c r="C123" s="149"/>
      <c r="D123" s="82"/>
      <c r="E123" s="82"/>
      <c r="F123" s="82"/>
      <c r="G123" s="82"/>
      <c r="H123" s="82"/>
      <c r="I123" s="83"/>
      <c r="J123" s="2"/>
      <c r="K123" s="2"/>
    </row>
    <row r="124" spans="1:11" ht="65.25" thickBot="1">
      <c r="A124" s="2"/>
      <c r="B124" s="239" t="s">
        <v>6</v>
      </c>
      <c r="C124" s="240"/>
      <c r="D124" s="240"/>
      <c r="E124" s="240"/>
      <c r="F124" s="240"/>
      <c r="G124" s="240"/>
      <c r="H124" s="240"/>
      <c r="I124" s="241"/>
      <c r="J124" s="2"/>
      <c r="K124" s="2"/>
    </row>
    <row r="125" spans="1:11" ht="65.25" thickBot="1">
      <c r="A125" s="2"/>
      <c r="B125" s="179" t="s">
        <v>239</v>
      </c>
      <c r="C125" s="84">
        <v>150</v>
      </c>
      <c r="D125" s="158">
        <v>5.34</v>
      </c>
      <c r="E125" s="158">
        <v>6.17</v>
      </c>
      <c r="F125" s="158">
        <v>16.28</v>
      </c>
      <c r="G125" s="158">
        <v>141</v>
      </c>
      <c r="H125" s="158">
        <v>0.88</v>
      </c>
      <c r="I125" s="123">
        <v>37</v>
      </c>
      <c r="J125" s="2"/>
      <c r="K125" s="2"/>
    </row>
    <row r="126" spans="1:11" ht="65.25" thickBot="1">
      <c r="A126" s="2"/>
      <c r="B126" s="113" t="s">
        <v>17</v>
      </c>
      <c r="C126" s="84">
        <v>150</v>
      </c>
      <c r="D126" s="159">
        <v>2</v>
      </c>
      <c r="E126" s="159">
        <v>2.87</v>
      </c>
      <c r="F126" s="159">
        <v>13.07</v>
      </c>
      <c r="G126" s="159">
        <f>D126*4+E126*9+F126*4</f>
        <v>86.11</v>
      </c>
      <c r="H126" s="175">
        <v>1.1</v>
      </c>
      <c r="I126" s="124">
        <v>16</v>
      </c>
      <c r="J126" s="2"/>
      <c r="K126" s="2"/>
    </row>
    <row r="127" spans="1:11" ht="129.75" thickBot="1">
      <c r="A127" s="2"/>
      <c r="B127" s="113" t="s">
        <v>42</v>
      </c>
      <c r="C127" s="85" t="s">
        <v>317</v>
      </c>
      <c r="D127" s="159">
        <v>3</v>
      </c>
      <c r="E127" s="159">
        <v>5.62</v>
      </c>
      <c r="F127" s="159">
        <v>17.28</v>
      </c>
      <c r="G127" s="159">
        <f>D127*4+E127*9+F127*4</f>
        <v>131.7</v>
      </c>
      <c r="H127" s="159">
        <v>0.04</v>
      </c>
      <c r="I127" s="124">
        <v>3</v>
      </c>
      <c r="J127" s="2"/>
      <c r="K127" s="2"/>
    </row>
    <row r="128" spans="1:11" ht="65.25" thickBot="1">
      <c r="A128" s="2"/>
      <c r="B128" s="113" t="s">
        <v>7</v>
      </c>
      <c r="C128" s="85" t="s">
        <v>323</v>
      </c>
      <c r="D128" s="159">
        <f>SUM(D125:D127)</f>
        <v>10.34</v>
      </c>
      <c r="E128" s="159">
        <f>SUM(E125:E127)</f>
        <v>14.66</v>
      </c>
      <c r="F128" s="159">
        <f>SUM(F125:F127)</f>
        <v>46.63</v>
      </c>
      <c r="G128" s="159">
        <f>SUM(G125:G127)</f>
        <v>358.81</v>
      </c>
      <c r="H128" s="159">
        <f>SUM(H125:H127)</f>
        <v>2.02</v>
      </c>
      <c r="I128" s="124"/>
      <c r="J128" s="2"/>
      <c r="K128" s="2"/>
    </row>
    <row r="129" spans="1:11" ht="65.25" thickBot="1">
      <c r="A129" s="2"/>
      <c r="B129" s="239" t="s">
        <v>59</v>
      </c>
      <c r="C129" s="240"/>
      <c r="D129" s="240"/>
      <c r="E129" s="240"/>
      <c r="F129" s="240"/>
      <c r="G129" s="240"/>
      <c r="H129" s="240"/>
      <c r="I129" s="241"/>
      <c r="J129" s="2"/>
      <c r="K129" s="2"/>
    </row>
    <row r="130" spans="1:11" ht="65.25" thickBot="1">
      <c r="A130" s="2"/>
      <c r="B130" s="160" t="s">
        <v>129</v>
      </c>
      <c r="C130" s="161" t="s">
        <v>27</v>
      </c>
      <c r="D130" s="159">
        <v>0.2</v>
      </c>
      <c r="E130" s="159">
        <v>0.1</v>
      </c>
      <c r="F130" s="159">
        <v>10.1</v>
      </c>
      <c r="G130" s="159">
        <v>46</v>
      </c>
      <c r="H130" s="159">
        <v>2</v>
      </c>
      <c r="I130" s="124" t="s">
        <v>37</v>
      </c>
      <c r="J130" s="2"/>
      <c r="K130" s="2"/>
    </row>
    <row r="131" spans="1:11" ht="65.25" thickBot="1">
      <c r="A131" s="2"/>
      <c r="B131" s="113" t="s">
        <v>7</v>
      </c>
      <c r="C131" s="85" t="s">
        <v>27</v>
      </c>
      <c r="D131" s="159">
        <f>SUM(D130)</f>
        <v>0.2</v>
      </c>
      <c r="E131" s="159">
        <f>SUM(E130)</f>
        <v>0.1</v>
      </c>
      <c r="F131" s="159">
        <f>SUM(F130)</f>
        <v>10.1</v>
      </c>
      <c r="G131" s="159">
        <f>SUM(G130)</f>
        <v>46</v>
      </c>
      <c r="H131" s="159">
        <f>SUM(H130)</f>
        <v>2</v>
      </c>
      <c r="I131" s="124"/>
      <c r="J131" s="2"/>
      <c r="K131" s="2"/>
    </row>
    <row r="132" spans="1:11" ht="65.25" thickBot="1">
      <c r="A132" s="2"/>
      <c r="B132" s="239" t="s">
        <v>34</v>
      </c>
      <c r="C132" s="240"/>
      <c r="D132" s="240"/>
      <c r="E132" s="240"/>
      <c r="F132" s="240"/>
      <c r="G132" s="240"/>
      <c r="H132" s="240"/>
      <c r="I132" s="241"/>
      <c r="J132" s="2"/>
      <c r="K132" s="2"/>
    </row>
    <row r="133" spans="1:11" ht="65.25" thickBot="1">
      <c r="A133" s="2"/>
      <c r="B133" s="183" t="s">
        <v>240</v>
      </c>
      <c r="C133" s="161" t="s">
        <v>115</v>
      </c>
      <c r="D133" s="159">
        <v>0.24</v>
      </c>
      <c r="E133" s="159">
        <v>0.03</v>
      </c>
      <c r="F133" s="159">
        <v>0.75</v>
      </c>
      <c r="G133" s="159">
        <v>4.2</v>
      </c>
      <c r="H133" s="159">
        <v>3</v>
      </c>
      <c r="I133" s="124">
        <v>38</v>
      </c>
      <c r="J133" s="2"/>
      <c r="K133" s="2"/>
    </row>
    <row r="134" spans="1:11" ht="129.75" thickBot="1">
      <c r="A134" s="2"/>
      <c r="B134" s="113" t="s">
        <v>310</v>
      </c>
      <c r="C134" s="85" t="s">
        <v>288</v>
      </c>
      <c r="D134" s="159">
        <v>4.11</v>
      </c>
      <c r="E134" s="159">
        <v>3.22</v>
      </c>
      <c r="F134" s="159">
        <v>8.05</v>
      </c>
      <c r="G134" s="159">
        <v>88</v>
      </c>
      <c r="H134" s="159">
        <v>4.3</v>
      </c>
      <c r="I134" s="124">
        <v>39</v>
      </c>
      <c r="J134" s="2"/>
      <c r="K134" s="2"/>
    </row>
    <row r="135" spans="1:11" ht="65.25" thickBot="1">
      <c r="A135" s="2"/>
      <c r="B135" s="135" t="s">
        <v>241</v>
      </c>
      <c r="C135" s="86" t="s">
        <v>29</v>
      </c>
      <c r="D135" s="159">
        <v>6.33</v>
      </c>
      <c r="E135" s="159">
        <v>4.08</v>
      </c>
      <c r="F135" s="159">
        <v>0</v>
      </c>
      <c r="G135" s="159">
        <v>63</v>
      </c>
      <c r="H135" s="159">
        <v>0</v>
      </c>
      <c r="I135" s="124">
        <v>40</v>
      </c>
      <c r="J135" s="2"/>
      <c r="K135" s="2"/>
    </row>
    <row r="136" spans="1:11" ht="65.25" thickBot="1">
      <c r="A136" s="2"/>
      <c r="B136" s="113" t="s">
        <v>224</v>
      </c>
      <c r="C136" s="84">
        <v>120</v>
      </c>
      <c r="D136" s="159">
        <v>2.31</v>
      </c>
      <c r="E136" s="159">
        <v>5.32</v>
      </c>
      <c r="F136" s="159">
        <v>16.12</v>
      </c>
      <c r="G136" s="159">
        <v>129.57</v>
      </c>
      <c r="H136" s="159">
        <v>9.6</v>
      </c>
      <c r="I136" s="123">
        <v>41</v>
      </c>
      <c r="J136" s="2"/>
      <c r="K136" s="2"/>
    </row>
    <row r="137" spans="1:11" ht="65.25" thickBot="1">
      <c r="A137" s="2"/>
      <c r="B137" s="113" t="s">
        <v>47</v>
      </c>
      <c r="C137" s="84">
        <v>150</v>
      </c>
      <c r="D137" s="159">
        <v>0.33</v>
      </c>
      <c r="E137" s="159">
        <v>0</v>
      </c>
      <c r="F137" s="159">
        <v>15.67</v>
      </c>
      <c r="G137" s="159">
        <v>66</v>
      </c>
      <c r="H137" s="159">
        <v>0.3</v>
      </c>
      <c r="I137" s="124">
        <v>7</v>
      </c>
      <c r="J137" s="2"/>
      <c r="K137" s="2"/>
    </row>
    <row r="138" spans="1:11" ht="129.75" thickBot="1">
      <c r="A138" s="2"/>
      <c r="B138" s="113" t="s">
        <v>75</v>
      </c>
      <c r="C138" s="84">
        <v>40</v>
      </c>
      <c r="D138" s="159">
        <v>2.24</v>
      </c>
      <c r="E138" s="159">
        <v>0.48</v>
      </c>
      <c r="F138" s="159">
        <v>19.76</v>
      </c>
      <c r="G138" s="159">
        <v>92.8</v>
      </c>
      <c r="H138" s="159">
        <v>0</v>
      </c>
      <c r="I138" s="124" t="s">
        <v>37</v>
      </c>
      <c r="J138" s="2"/>
      <c r="K138" s="2"/>
    </row>
    <row r="139" spans="1:11" ht="65.25" thickBot="1">
      <c r="A139" s="2"/>
      <c r="B139" s="113" t="s">
        <v>7</v>
      </c>
      <c r="C139" s="84">
        <v>549</v>
      </c>
      <c r="D139" s="159">
        <f>SUM(D133:D138)</f>
        <v>15.56</v>
      </c>
      <c r="E139" s="159">
        <f>SUM(E133:E138)</f>
        <v>13.13</v>
      </c>
      <c r="F139" s="159">
        <f>SUM(F133:F138)</f>
        <v>60.35000000000001</v>
      </c>
      <c r="G139" s="159">
        <f>SUM(G133:G138)</f>
        <v>443.57</v>
      </c>
      <c r="H139" s="159">
        <f>SUM(H133:H138)</f>
        <v>17.2</v>
      </c>
      <c r="I139" s="124"/>
      <c r="J139" s="2"/>
      <c r="K139" s="2"/>
    </row>
    <row r="140" spans="1:11" ht="65.25" thickBot="1">
      <c r="A140" s="2"/>
      <c r="B140" s="239" t="s">
        <v>122</v>
      </c>
      <c r="C140" s="240"/>
      <c r="D140" s="240"/>
      <c r="E140" s="240"/>
      <c r="F140" s="240"/>
      <c r="G140" s="240"/>
      <c r="H140" s="240"/>
      <c r="I140" s="241"/>
      <c r="J140" s="2"/>
      <c r="K140" s="2"/>
    </row>
    <row r="141" spans="1:11" ht="129.75" thickBot="1">
      <c r="A141" s="2"/>
      <c r="B141" s="113" t="s">
        <v>237</v>
      </c>
      <c r="C141" s="85" t="s">
        <v>92</v>
      </c>
      <c r="D141" s="158">
        <v>5.22</v>
      </c>
      <c r="E141" s="158">
        <v>5.7</v>
      </c>
      <c r="F141" s="158">
        <v>7.2</v>
      </c>
      <c r="G141" s="158">
        <v>106.2</v>
      </c>
      <c r="H141" s="158">
        <v>1.26</v>
      </c>
      <c r="I141" s="124">
        <v>8.9</v>
      </c>
      <c r="K141" s="2"/>
    </row>
    <row r="142" spans="1:11" ht="194.25" thickBot="1">
      <c r="A142" s="2"/>
      <c r="B142" s="113" t="s">
        <v>306</v>
      </c>
      <c r="C142" s="85" t="s">
        <v>307</v>
      </c>
      <c r="D142" s="159">
        <v>0.66</v>
      </c>
      <c r="E142" s="159">
        <v>0.88</v>
      </c>
      <c r="F142" s="159">
        <v>4.8</v>
      </c>
      <c r="G142" s="159">
        <v>56</v>
      </c>
      <c r="H142" s="159">
        <v>0</v>
      </c>
      <c r="I142" s="124" t="s">
        <v>37</v>
      </c>
      <c r="K142" s="2"/>
    </row>
    <row r="143" spans="1:11" ht="65.25" thickBot="1">
      <c r="A143" s="2"/>
      <c r="B143" s="113" t="s">
        <v>7</v>
      </c>
      <c r="C143" s="84">
        <f>C141+C142</f>
        <v>202</v>
      </c>
      <c r="D143" s="159">
        <f>SUM(D141+D142)</f>
        <v>5.88</v>
      </c>
      <c r="E143" s="159">
        <f>SUM(E141+E142)</f>
        <v>6.58</v>
      </c>
      <c r="F143" s="159">
        <f>SUM(F141+F142)</f>
        <v>12</v>
      </c>
      <c r="G143" s="159">
        <f>SUM(G141+G142)</f>
        <v>162.2</v>
      </c>
      <c r="H143" s="159">
        <f>SUM(H141+H142)</f>
        <v>1.26</v>
      </c>
      <c r="I143" s="124"/>
      <c r="K143" s="2"/>
    </row>
    <row r="144" spans="1:11" ht="65.25" thickBot="1">
      <c r="A144" s="2"/>
      <c r="B144" s="246" t="s">
        <v>35</v>
      </c>
      <c r="C144" s="247"/>
      <c r="D144" s="247"/>
      <c r="E144" s="247"/>
      <c r="F144" s="247"/>
      <c r="G144" s="247"/>
      <c r="H144" s="247"/>
      <c r="I144" s="248"/>
      <c r="K144" s="2"/>
    </row>
    <row r="145" spans="1:11" ht="65.25" thickBot="1">
      <c r="A145" s="2"/>
      <c r="B145" s="132" t="s">
        <v>46</v>
      </c>
      <c r="C145" s="184">
        <v>90</v>
      </c>
      <c r="D145" s="157">
        <v>8.82</v>
      </c>
      <c r="E145" s="157">
        <v>6.17</v>
      </c>
      <c r="F145" s="157">
        <v>31.5</v>
      </c>
      <c r="G145" s="157">
        <f>D145*4+E145*9+F145*4</f>
        <v>216.81</v>
      </c>
      <c r="H145" s="185">
        <v>0.52</v>
      </c>
      <c r="I145" s="129">
        <v>42</v>
      </c>
      <c r="K145" s="2"/>
    </row>
    <row r="146" spans="1:11" ht="65.25" thickBot="1">
      <c r="A146" s="2"/>
      <c r="B146" s="113" t="s">
        <v>198</v>
      </c>
      <c r="C146" s="85" t="s">
        <v>231</v>
      </c>
      <c r="D146" s="159">
        <v>2.11</v>
      </c>
      <c r="E146" s="159">
        <v>4.94</v>
      </c>
      <c r="F146" s="159">
        <v>11.37</v>
      </c>
      <c r="G146" s="159">
        <v>100</v>
      </c>
      <c r="H146" s="159">
        <v>2.22</v>
      </c>
      <c r="I146" s="124">
        <v>43</v>
      </c>
      <c r="K146" s="2"/>
    </row>
    <row r="147" spans="1:11" ht="129.75" thickBot="1">
      <c r="A147" s="2"/>
      <c r="B147" s="113" t="s">
        <v>63</v>
      </c>
      <c r="C147" s="84">
        <v>30</v>
      </c>
      <c r="D147" s="159">
        <v>2.4</v>
      </c>
      <c r="E147" s="159">
        <v>0.3</v>
      </c>
      <c r="F147" s="159">
        <v>14.46</v>
      </c>
      <c r="G147" s="159">
        <v>70.8</v>
      </c>
      <c r="H147" s="159">
        <v>0</v>
      </c>
      <c r="I147" s="124" t="s">
        <v>37</v>
      </c>
      <c r="K147" s="2"/>
    </row>
    <row r="148" spans="1:11" ht="65.25" thickBot="1">
      <c r="A148" s="2"/>
      <c r="B148" s="160" t="s">
        <v>10</v>
      </c>
      <c r="C148" s="84">
        <v>150</v>
      </c>
      <c r="D148" s="158">
        <v>0.04</v>
      </c>
      <c r="E148" s="158">
        <v>0</v>
      </c>
      <c r="F148" s="158">
        <v>9.1</v>
      </c>
      <c r="G148" s="158">
        <v>37</v>
      </c>
      <c r="H148" s="158">
        <v>1.6</v>
      </c>
      <c r="I148" s="130">
        <v>44</v>
      </c>
      <c r="K148" s="2"/>
    </row>
    <row r="149" spans="1:11" ht="65.25" thickBot="1">
      <c r="A149" s="2"/>
      <c r="B149" s="113" t="s">
        <v>7</v>
      </c>
      <c r="C149" s="85" t="s">
        <v>347</v>
      </c>
      <c r="D149" s="159">
        <f>SUM(D145:D148)</f>
        <v>13.37</v>
      </c>
      <c r="E149" s="159">
        <f>SUM(E145:E148)</f>
        <v>11.41</v>
      </c>
      <c r="F149" s="159">
        <f>SUM(F145:F148)</f>
        <v>66.42999999999999</v>
      </c>
      <c r="G149" s="159">
        <f>SUM(G145:G148)</f>
        <v>424.61</v>
      </c>
      <c r="H149" s="159">
        <f>SUM(H145:H148)</f>
        <v>4.34</v>
      </c>
      <c r="I149" s="124"/>
      <c r="J149" s="178"/>
      <c r="K149" s="2"/>
    </row>
    <row r="150" spans="1:11" ht="65.25" thickBot="1">
      <c r="A150" s="2"/>
      <c r="B150" s="113"/>
      <c r="C150" s="85"/>
      <c r="D150" s="151" t="s">
        <v>1</v>
      </c>
      <c r="E150" s="152" t="s">
        <v>2</v>
      </c>
      <c r="F150" s="152" t="s">
        <v>3</v>
      </c>
      <c r="G150" s="83" t="s">
        <v>4</v>
      </c>
      <c r="H150" s="152" t="s">
        <v>5</v>
      </c>
      <c r="I150" s="124"/>
      <c r="K150" s="2"/>
    </row>
    <row r="151" spans="1:11" ht="65.25" thickBot="1">
      <c r="A151" s="2"/>
      <c r="B151" s="166" t="s">
        <v>99</v>
      </c>
      <c r="C151" s="85"/>
      <c r="D151" s="159">
        <f>D128+D131+D139+D143+D149</f>
        <v>45.35</v>
      </c>
      <c r="E151" s="159">
        <f>E128+E131+E139+E143+E149</f>
        <v>45.879999999999995</v>
      </c>
      <c r="F151" s="159">
        <f>F128+F131+F139+F143+F149</f>
        <v>195.51</v>
      </c>
      <c r="G151" s="159">
        <f>G128+G131+G139+G143+G149</f>
        <v>1435.19</v>
      </c>
      <c r="H151" s="159">
        <f>H128+H131+H139+H143+H149</f>
        <v>26.82</v>
      </c>
      <c r="I151" s="124"/>
      <c r="K151" s="2"/>
    </row>
    <row r="152" spans="1:11" ht="65.25" thickBot="1">
      <c r="A152" s="2"/>
      <c r="B152" s="166" t="s">
        <v>12</v>
      </c>
      <c r="C152" s="85"/>
      <c r="D152" s="159">
        <v>42</v>
      </c>
      <c r="E152" s="159">
        <v>47</v>
      </c>
      <c r="F152" s="159">
        <v>203</v>
      </c>
      <c r="G152" s="159">
        <v>1400</v>
      </c>
      <c r="H152" s="159">
        <v>45</v>
      </c>
      <c r="I152" s="124"/>
      <c r="K152" s="2"/>
    </row>
    <row r="153" spans="1:11" ht="129" thickBot="1">
      <c r="A153" s="2"/>
      <c r="B153" s="167" t="s">
        <v>13</v>
      </c>
      <c r="C153" s="152"/>
      <c r="D153" s="137">
        <f>D151*100/D152</f>
        <v>107.97619047619048</v>
      </c>
      <c r="E153" s="137">
        <f>E151*100/E152</f>
        <v>97.61702127659575</v>
      </c>
      <c r="F153" s="137">
        <f>F151*100/F152</f>
        <v>96.3103448275862</v>
      </c>
      <c r="G153" s="137">
        <f>G151*100/G152</f>
        <v>102.51357142857142</v>
      </c>
      <c r="H153" s="137">
        <f>H151*100/H152</f>
        <v>59.6</v>
      </c>
      <c r="I153" s="168"/>
      <c r="K153" s="2"/>
    </row>
    <row r="154" spans="1:11" ht="64.5">
      <c r="A154" s="2"/>
      <c r="B154" s="169"/>
      <c r="C154" s="170"/>
      <c r="D154" s="171"/>
      <c r="E154" s="171"/>
      <c r="F154" s="171"/>
      <c r="G154" s="171"/>
      <c r="H154" s="171"/>
      <c r="I154" s="172"/>
      <c r="K154" s="2"/>
    </row>
    <row r="155" spans="1:11" ht="64.5">
      <c r="A155" s="2"/>
      <c r="B155" s="1" t="s">
        <v>87</v>
      </c>
      <c r="C155" s="1"/>
      <c r="E155" s="171"/>
      <c r="F155" s="171"/>
      <c r="G155" s="171"/>
      <c r="H155" s="171"/>
      <c r="I155" s="172"/>
      <c r="K155" s="2"/>
    </row>
    <row r="156" spans="1:11" ht="75">
      <c r="A156" s="2"/>
      <c r="B156" s="1" t="s">
        <v>349</v>
      </c>
      <c r="I156" s="172"/>
      <c r="K156" s="2"/>
    </row>
    <row r="157" spans="1:11" ht="64.5">
      <c r="A157" s="2"/>
      <c r="B157" s="1" t="s">
        <v>85</v>
      </c>
      <c r="I157" s="172"/>
      <c r="K157" s="2"/>
    </row>
    <row r="158" spans="1:11" ht="75">
      <c r="A158" s="2"/>
      <c r="B158" s="1" t="s">
        <v>350</v>
      </c>
      <c r="C158" s="1"/>
      <c r="E158" s="171"/>
      <c r="F158" s="171"/>
      <c r="G158" s="171"/>
      <c r="H158" s="171"/>
      <c r="I158" s="172"/>
      <c r="K158" s="2"/>
    </row>
    <row r="159" spans="1:11" ht="64.5">
      <c r="A159" s="2"/>
      <c r="B159" s="1" t="s">
        <v>131</v>
      </c>
      <c r="C159" s="1"/>
      <c r="E159" s="171"/>
      <c r="F159" s="171"/>
      <c r="G159" s="171"/>
      <c r="H159" s="171"/>
      <c r="I159" s="172"/>
      <c r="K159" s="2"/>
    </row>
    <row r="160" spans="1:11" ht="65.25" thickBot="1">
      <c r="A160" s="2"/>
      <c r="B160" s="1" t="s">
        <v>86</v>
      </c>
      <c r="I160" s="172"/>
      <c r="K160" s="2"/>
    </row>
    <row r="161" spans="1:11" ht="65.25" thickBot="1">
      <c r="A161" s="2"/>
      <c r="B161" s="242" t="s">
        <v>94</v>
      </c>
      <c r="C161" s="251" t="s">
        <v>95</v>
      </c>
      <c r="D161" s="239" t="s">
        <v>25</v>
      </c>
      <c r="E161" s="240"/>
      <c r="F161" s="241"/>
      <c r="G161" s="242" t="s">
        <v>58</v>
      </c>
      <c r="H161" s="242" t="s">
        <v>107</v>
      </c>
      <c r="I161" s="244" t="s">
        <v>106</v>
      </c>
      <c r="K161" s="2"/>
    </row>
    <row r="162" spans="1:11" ht="65.25" thickBot="1">
      <c r="A162" s="2"/>
      <c r="B162" s="243"/>
      <c r="C162" s="252"/>
      <c r="D162" s="151" t="s">
        <v>1</v>
      </c>
      <c r="E162" s="152" t="s">
        <v>2</v>
      </c>
      <c r="F162" s="152" t="s">
        <v>3</v>
      </c>
      <c r="G162" s="243"/>
      <c r="H162" s="243"/>
      <c r="I162" s="245"/>
      <c r="K162" s="2"/>
    </row>
    <row r="163" spans="1:11" ht="65.25" thickBot="1">
      <c r="A163" s="2"/>
      <c r="B163" s="174" t="s">
        <v>18</v>
      </c>
      <c r="C163" s="149"/>
      <c r="D163" s="149"/>
      <c r="E163" s="149"/>
      <c r="F163" s="149"/>
      <c r="G163" s="149"/>
      <c r="H163" s="149"/>
      <c r="I163" s="83"/>
      <c r="K163" s="2"/>
    </row>
    <row r="164" spans="1:11" ht="65.25" thickBot="1">
      <c r="A164" s="2"/>
      <c r="B164" s="239" t="s">
        <v>6</v>
      </c>
      <c r="C164" s="240"/>
      <c r="D164" s="240"/>
      <c r="E164" s="240"/>
      <c r="F164" s="240"/>
      <c r="G164" s="240"/>
      <c r="H164" s="240"/>
      <c r="I164" s="241"/>
      <c r="K164" s="2"/>
    </row>
    <row r="165" spans="1:11" ht="65.25" thickBot="1">
      <c r="A165" s="2"/>
      <c r="B165" s="165" t="s">
        <v>192</v>
      </c>
      <c r="C165" s="161" t="s">
        <v>28</v>
      </c>
      <c r="D165" s="159">
        <v>4.85</v>
      </c>
      <c r="E165" s="159">
        <v>5.59</v>
      </c>
      <c r="F165" s="159">
        <v>22.64</v>
      </c>
      <c r="G165" s="137">
        <v>159</v>
      </c>
      <c r="H165" s="137">
        <v>1.46</v>
      </c>
      <c r="I165" s="124">
        <v>45</v>
      </c>
      <c r="K165" s="2"/>
    </row>
    <row r="166" spans="1:11" ht="129.75" thickBot="1">
      <c r="A166" s="2"/>
      <c r="B166" s="113" t="s">
        <v>88</v>
      </c>
      <c r="C166" s="84">
        <v>150</v>
      </c>
      <c r="D166" s="158">
        <v>2.2</v>
      </c>
      <c r="E166" s="158">
        <v>2.92</v>
      </c>
      <c r="F166" s="158">
        <v>13.17</v>
      </c>
      <c r="G166" s="158">
        <f>D166*4+E166*9+F166*4</f>
        <v>87.75999999999999</v>
      </c>
      <c r="H166" s="158">
        <v>1.1</v>
      </c>
      <c r="I166" s="124">
        <v>36</v>
      </c>
      <c r="K166" s="2"/>
    </row>
    <row r="167" spans="1:11" ht="65.25" thickBot="1">
      <c r="A167" s="2"/>
      <c r="B167" s="113" t="s">
        <v>40</v>
      </c>
      <c r="C167" s="161" t="s">
        <v>319</v>
      </c>
      <c r="D167" s="159">
        <v>2.5</v>
      </c>
      <c r="E167" s="159">
        <v>4.57</v>
      </c>
      <c r="F167" s="159">
        <v>17.3</v>
      </c>
      <c r="G167" s="159">
        <f>D167*4+E167*9+F167*4</f>
        <v>120.33000000000001</v>
      </c>
      <c r="H167" s="159">
        <v>0</v>
      </c>
      <c r="I167" s="124">
        <v>27</v>
      </c>
      <c r="K167" s="2"/>
    </row>
    <row r="168" spans="1:11" ht="65.25" thickBot="1">
      <c r="A168" s="2"/>
      <c r="B168" s="113" t="s">
        <v>7</v>
      </c>
      <c r="C168" s="85" t="s">
        <v>325</v>
      </c>
      <c r="D168" s="159">
        <f>SUM(D165:D167)</f>
        <v>9.55</v>
      </c>
      <c r="E168" s="159">
        <f>SUM(E165:E167)</f>
        <v>13.08</v>
      </c>
      <c r="F168" s="159">
        <f>SUM(F165:F167)</f>
        <v>53.11</v>
      </c>
      <c r="G168" s="159">
        <f>SUM(G165:G167)</f>
        <v>367.09000000000003</v>
      </c>
      <c r="H168" s="159">
        <f>SUM(H165:H167)</f>
        <v>2.56</v>
      </c>
      <c r="I168" s="124"/>
      <c r="K168" s="2"/>
    </row>
    <row r="169" spans="1:11" ht="65.25" thickBot="1">
      <c r="A169" s="2"/>
      <c r="B169" s="239" t="s">
        <v>59</v>
      </c>
      <c r="C169" s="240"/>
      <c r="D169" s="240"/>
      <c r="E169" s="240"/>
      <c r="F169" s="240"/>
      <c r="G169" s="240"/>
      <c r="H169" s="240"/>
      <c r="I169" s="241"/>
      <c r="K169" s="2"/>
    </row>
    <row r="170" spans="1:11" ht="65.25" thickBot="1">
      <c r="A170" s="2"/>
      <c r="B170" s="160" t="s">
        <v>129</v>
      </c>
      <c r="C170" s="161" t="s">
        <v>27</v>
      </c>
      <c r="D170" s="159">
        <v>0.2</v>
      </c>
      <c r="E170" s="159">
        <v>0.1</v>
      </c>
      <c r="F170" s="159">
        <v>10.1</v>
      </c>
      <c r="G170" s="159">
        <v>46</v>
      </c>
      <c r="H170" s="159">
        <v>2</v>
      </c>
      <c r="I170" s="124" t="s">
        <v>37</v>
      </c>
      <c r="K170" s="2"/>
    </row>
    <row r="171" spans="1:11" ht="65.25" thickBot="1">
      <c r="A171" s="2"/>
      <c r="B171" s="113" t="s">
        <v>7</v>
      </c>
      <c r="C171" s="85" t="s">
        <v>27</v>
      </c>
      <c r="D171" s="159">
        <f>SUM(D170)</f>
        <v>0.2</v>
      </c>
      <c r="E171" s="159">
        <f>SUM(E170)</f>
        <v>0.1</v>
      </c>
      <c r="F171" s="159">
        <f>SUM(F170)</f>
        <v>10.1</v>
      </c>
      <c r="G171" s="159">
        <f>SUM(G170)</f>
        <v>46</v>
      </c>
      <c r="H171" s="159">
        <f>SUM(H170)</f>
        <v>2</v>
      </c>
      <c r="I171" s="124"/>
      <c r="K171" s="2"/>
    </row>
    <row r="172" spans="1:11" ht="65.25" thickBot="1">
      <c r="A172" s="2"/>
      <c r="B172" s="239" t="s">
        <v>34</v>
      </c>
      <c r="C172" s="240"/>
      <c r="D172" s="240"/>
      <c r="E172" s="240"/>
      <c r="F172" s="240"/>
      <c r="G172" s="240"/>
      <c r="H172" s="240"/>
      <c r="I172" s="241"/>
      <c r="J172" s="2"/>
      <c r="K172" s="2"/>
    </row>
    <row r="173" spans="1:11" ht="129.75" thickBot="1">
      <c r="A173" s="2"/>
      <c r="B173" s="176" t="s">
        <v>182</v>
      </c>
      <c r="C173" s="161" t="s">
        <v>115</v>
      </c>
      <c r="D173" s="159">
        <v>0.5</v>
      </c>
      <c r="E173" s="159">
        <v>2.4</v>
      </c>
      <c r="F173" s="159">
        <v>1.52</v>
      </c>
      <c r="G173" s="159">
        <v>28.5</v>
      </c>
      <c r="H173" s="159">
        <v>1.43</v>
      </c>
      <c r="I173" s="123">
        <v>46</v>
      </c>
      <c r="J173" s="2"/>
      <c r="K173" s="2"/>
    </row>
    <row r="174" spans="1:11" ht="129.75" thickBot="1">
      <c r="A174" s="2"/>
      <c r="B174" s="132" t="s">
        <v>311</v>
      </c>
      <c r="C174" s="186" t="s">
        <v>288</v>
      </c>
      <c r="D174" s="157">
        <v>2.7</v>
      </c>
      <c r="E174" s="157">
        <v>2.9</v>
      </c>
      <c r="F174" s="157">
        <v>5.34</v>
      </c>
      <c r="G174" s="157">
        <v>65</v>
      </c>
      <c r="H174" s="157">
        <v>5.31</v>
      </c>
      <c r="I174" s="131">
        <v>47</v>
      </c>
      <c r="J174" s="2"/>
      <c r="K174" s="2"/>
    </row>
    <row r="175" spans="1:11" ht="65.25" thickBot="1">
      <c r="A175" s="2"/>
      <c r="B175" s="113" t="s">
        <v>36</v>
      </c>
      <c r="C175" s="85" t="s">
        <v>299</v>
      </c>
      <c r="D175" s="159">
        <v>6.8</v>
      </c>
      <c r="E175" s="159">
        <v>9.36</v>
      </c>
      <c r="F175" s="159">
        <v>1.47</v>
      </c>
      <c r="G175" s="159">
        <v>134.1</v>
      </c>
      <c r="H175" s="175">
        <v>0.17</v>
      </c>
      <c r="I175" s="124">
        <v>48</v>
      </c>
      <c r="J175" s="2"/>
      <c r="K175" s="2"/>
    </row>
    <row r="176" spans="1:11" ht="129.75" thickBot="1">
      <c r="A176" s="2"/>
      <c r="B176" s="113" t="s">
        <v>93</v>
      </c>
      <c r="C176" s="84">
        <v>80</v>
      </c>
      <c r="D176" s="159">
        <v>2.78</v>
      </c>
      <c r="E176" s="159">
        <v>2.22</v>
      </c>
      <c r="F176" s="159">
        <v>17.08</v>
      </c>
      <c r="G176" s="159">
        <v>97.6</v>
      </c>
      <c r="H176" s="159">
        <v>0</v>
      </c>
      <c r="I176" s="124">
        <v>49</v>
      </c>
      <c r="J176" s="2"/>
      <c r="K176" s="2"/>
    </row>
    <row r="177" spans="1:11" ht="129.75" thickBot="1">
      <c r="A177" s="2"/>
      <c r="B177" s="135" t="s">
        <v>269</v>
      </c>
      <c r="C177" s="177" t="s">
        <v>270</v>
      </c>
      <c r="D177" s="159">
        <v>0</v>
      </c>
      <c r="E177" s="159">
        <v>0</v>
      </c>
      <c r="F177" s="159">
        <v>23.75</v>
      </c>
      <c r="G177" s="159">
        <v>91.7</v>
      </c>
      <c r="H177" s="159">
        <v>0</v>
      </c>
      <c r="I177" s="123">
        <v>22</v>
      </c>
      <c r="J177" s="2"/>
      <c r="K177" s="2"/>
    </row>
    <row r="178" spans="1:11" ht="129.75" thickBot="1">
      <c r="A178" s="2"/>
      <c r="B178" s="113" t="s">
        <v>75</v>
      </c>
      <c r="C178" s="84">
        <v>40</v>
      </c>
      <c r="D178" s="159">
        <v>2.24</v>
      </c>
      <c r="E178" s="159">
        <v>0.48</v>
      </c>
      <c r="F178" s="159">
        <v>19.76</v>
      </c>
      <c r="G178" s="159">
        <v>92.8</v>
      </c>
      <c r="H178" s="159">
        <v>0</v>
      </c>
      <c r="I178" s="124" t="s">
        <v>37</v>
      </c>
      <c r="J178" s="2"/>
      <c r="K178" s="2"/>
    </row>
    <row r="179" spans="1:11" ht="65.25" thickBot="1">
      <c r="A179" s="2"/>
      <c r="B179" s="113" t="s">
        <v>31</v>
      </c>
      <c r="C179" s="85" t="s">
        <v>326</v>
      </c>
      <c r="D179" s="159">
        <f>SUM(D173:D178)</f>
        <v>15.02</v>
      </c>
      <c r="E179" s="159">
        <f>SUM(E173:E178)</f>
        <v>17.36</v>
      </c>
      <c r="F179" s="159">
        <f>SUM(F173:F178)</f>
        <v>68.92</v>
      </c>
      <c r="G179" s="159">
        <f>SUM(G173:G178)</f>
        <v>509.7</v>
      </c>
      <c r="H179" s="159">
        <f>SUM(H173:H178)</f>
        <v>6.909999999999999</v>
      </c>
      <c r="I179" s="124"/>
      <c r="J179" s="2"/>
      <c r="K179" s="2"/>
    </row>
    <row r="180" spans="1:11" ht="65.25" thickBot="1">
      <c r="A180" s="2"/>
      <c r="B180" s="239" t="s">
        <v>122</v>
      </c>
      <c r="C180" s="240"/>
      <c r="D180" s="240"/>
      <c r="E180" s="240"/>
      <c r="F180" s="240"/>
      <c r="G180" s="240"/>
      <c r="H180" s="240"/>
      <c r="I180" s="241"/>
      <c r="J180" s="2"/>
      <c r="K180" s="2"/>
    </row>
    <row r="181" spans="1:11" ht="129.75" thickBot="1">
      <c r="A181" s="2"/>
      <c r="B181" s="113" t="s">
        <v>237</v>
      </c>
      <c r="C181" s="85" t="s">
        <v>92</v>
      </c>
      <c r="D181" s="158">
        <v>5.22</v>
      </c>
      <c r="E181" s="158">
        <v>5.7</v>
      </c>
      <c r="F181" s="158">
        <v>7.2</v>
      </c>
      <c r="G181" s="158">
        <v>106.2</v>
      </c>
      <c r="H181" s="158">
        <v>1.26</v>
      </c>
      <c r="I181" s="124">
        <v>8.9</v>
      </c>
      <c r="J181" s="2"/>
      <c r="K181" s="2"/>
    </row>
    <row r="182" spans="1:11" ht="194.25" thickBot="1">
      <c r="A182" s="2"/>
      <c r="B182" s="113" t="s">
        <v>306</v>
      </c>
      <c r="C182" s="85" t="s">
        <v>307</v>
      </c>
      <c r="D182" s="159">
        <v>0.66</v>
      </c>
      <c r="E182" s="159">
        <v>0.88</v>
      </c>
      <c r="F182" s="159">
        <v>4.8</v>
      </c>
      <c r="G182" s="159">
        <v>56</v>
      </c>
      <c r="H182" s="159">
        <v>0</v>
      </c>
      <c r="I182" s="124" t="s">
        <v>37</v>
      </c>
      <c r="J182" s="2"/>
      <c r="K182" s="2"/>
    </row>
    <row r="183" spans="1:11" ht="65.25" thickBot="1">
      <c r="A183" s="2"/>
      <c r="B183" s="160" t="s">
        <v>7</v>
      </c>
      <c r="C183" s="84">
        <f>C181+C182</f>
        <v>202</v>
      </c>
      <c r="D183" s="158">
        <f>SUM(D181:D182)</f>
        <v>5.88</v>
      </c>
      <c r="E183" s="158">
        <f>SUM(E181:E182)</f>
        <v>6.58</v>
      </c>
      <c r="F183" s="158">
        <f>SUM(F181:F182)</f>
        <v>12</v>
      </c>
      <c r="G183" s="158">
        <f>SUM(G181:G182)</f>
        <v>162.2</v>
      </c>
      <c r="H183" s="158">
        <f>SUM(H181:H182)</f>
        <v>1.26</v>
      </c>
      <c r="I183" s="123"/>
      <c r="J183" s="2"/>
      <c r="K183" s="2"/>
    </row>
    <row r="184" spans="1:11" ht="65.25" thickBot="1">
      <c r="A184" s="2"/>
      <c r="B184" s="246" t="s">
        <v>35</v>
      </c>
      <c r="C184" s="247"/>
      <c r="D184" s="247"/>
      <c r="E184" s="247"/>
      <c r="F184" s="247"/>
      <c r="G184" s="247"/>
      <c r="H184" s="247"/>
      <c r="I184" s="248"/>
      <c r="J184" s="2"/>
      <c r="K184" s="2"/>
    </row>
    <row r="185" spans="1:11" ht="129.75" thickBot="1">
      <c r="A185" s="2"/>
      <c r="B185" s="179" t="s">
        <v>243</v>
      </c>
      <c r="C185" s="161" t="s">
        <v>276</v>
      </c>
      <c r="D185" s="158">
        <v>15.3</v>
      </c>
      <c r="E185" s="158">
        <v>12.73</v>
      </c>
      <c r="F185" s="158">
        <v>34.48</v>
      </c>
      <c r="G185" s="158">
        <f>D185*4+E185*9+F185*4</f>
        <v>313.69</v>
      </c>
      <c r="H185" s="158">
        <v>0.28</v>
      </c>
      <c r="I185" s="124">
        <v>50</v>
      </c>
      <c r="J185" s="2"/>
      <c r="K185" s="2"/>
    </row>
    <row r="186" spans="1:11" ht="65.25" thickBot="1">
      <c r="A186" s="2"/>
      <c r="B186" s="160" t="s">
        <v>8</v>
      </c>
      <c r="C186" s="84">
        <v>150</v>
      </c>
      <c r="D186" s="159">
        <v>0</v>
      </c>
      <c r="E186" s="159">
        <v>0</v>
      </c>
      <c r="F186" s="159">
        <v>8.98</v>
      </c>
      <c r="G186" s="159">
        <v>36</v>
      </c>
      <c r="H186" s="159">
        <v>0</v>
      </c>
      <c r="I186" s="123">
        <v>25</v>
      </c>
      <c r="J186" s="2"/>
      <c r="K186" s="2"/>
    </row>
    <row r="187" spans="1:11" ht="129.75" thickBot="1">
      <c r="A187" s="2"/>
      <c r="B187" s="113" t="s">
        <v>204</v>
      </c>
      <c r="C187" s="85" t="s">
        <v>342</v>
      </c>
      <c r="D187" s="159">
        <v>0.5</v>
      </c>
      <c r="E187" s="159">
        <v>0.5</v>
      </c>
      <c r="F187" s="159">
        <v>12.3</v>
      </c>
      <c r="G187" s="159">
        <v>58.95</v>
      </c>
      <c r="H187" s="159">
        <v>12.55</v>
      </c>
      <c r="I187" s="124">
        <v>14</v>
      </c>
      <c r="J187" s="2"/>
      <c r="K187" s="2"/>
    </row>
    <row r="188" spans="1:11" ht="65.25" thickBot="1">
      <c r="A188" s="2"/>
      <c r="B188" s="113" t="s">
        <v>31</v>
      </c>
      <c r="C188" s="85" t="s">
        <v>343</v>
      </c>
      <c r="D188" s="159">
        <f>SUM(D185:D187)</f>
        <v>15.8</v>
      </c>
      <c r="E188" s="159">
        <f>SUM(E185:E187)</f>
        <v>13.23</v>
      </c>
      <c r="F188" s="159">
        <f>SUM(F185:F187)</f>
        <v>55.75999999999999</v>
      </c>
      <c r="G188" s="159">
        <f>SUM(G185:G187)</f>
        <v>408.64</v>
      </c>
      <c r="H188" s="159">
        <f>SUM(H185:H187)</f>
        <v>12.83</v>
      </c>
      <c r="I188" s="124"/>
      <c r="J188" s="2"/>
      <c r="K188" s="2"/>
    </row>
    <row r="189" spans="1:11" ht="65.25" thickBot="1">
      <c r="A189" s="2"/>
      <c r="B189" s="113"/>
      <c r="C189" s="85"/>
      <c r="D189" s="151" t="s">
        <v>1</v>
      </c>
      <c r="E189" s="152" t="s">
        <v>2</v>
      </c>
      <c r="F189" s="152" t="s">
        <v>3</v>
      </c>
      <c r="G189" s="83" t="s">
        <v>4</v>
      </c>
      <c r="H189" s="152" t="s">
        <v>5</v>
      </c>
      <c r="I189" s="124"/>
      <c r="J189" s="2"/>
      <c r="K189" s="2"/>
    </row>
    <row r="190" spans="1:11" ht="65.25" thickBot="1">
      <c r="A190" s="2"/>
      <c r="B190" s="187" t="s">
        <v>100</v>
      </c>
      <c r="C190" s="85"/>
      <c r="D190" s="158">
        <f>D168+D171+D179+D183+D188</f>
        <v>46.45</v>
      </c>
      <c r="E190" s="158">
        <f>E168+E171+E179+E183+E188</f>
        <v>50.349999999999994</v>
      </c>
      <c r="F190" s="158">
        <f>F168+F171+F179+F183+F188</f>
        <v>199.89</v>
      </c>
      <c r="G190" s="158">
        <f>G168+G171+G179+G183+G188</f>
        <v>1493.63</v>
      </c>
      <c r="H190" s="158">
        <f>H168+H171+H179+H183+H188</f>
        <v>25.56</v>
      </c>
      <c r="I190" s="123"/>
      <c r="J190" s="2"/>
      <c r="K190" s="2"/>
    </row>
    <row r="191" spans="1:11" ht="65.25" thickBot="1">
      <c r="A191" s="2"/>
      <c r="B191" s="166" t="s">
        <v>12</v>
      </c>
      <c r="C191" s="85"/>
      <c r="D191" s="159">
        <v>42</v>
      </c>
      <c r="E191" s="159">
        <v>47</v>
      </c>
      <c r="F191" s="159">
        <v>203</v>
      </c>
      <c r="G191" s="159">
        <v>1400</v>
      </c>
      <c r="H191" s="159">
        <v>45</v>
      </c>
      <c r="I191" s="124"/>
      <c r="J191" s="2"/>
      <c r="K191" s="2"/>
    </row>
    <row r="192" spans="1:11" ht="129" thickBot="1">
      <c r="A192" s="2"/>
      <c r="B192" s="167" t="s">
        <v>13</v>
      </c>
      <c r="C192" s="152"/>
      <c r="D192" s="137">
        <f>D190*100/D191</f>
        <v>110.5952380952381</v>
      </c>
      <c r="E192" s="137">
        <f>E190*100/E191</f>
        <v>107.12765957446807</v>
      </c>
      <c r="F192" s="137">
        <f>F190*100/F191</f>
        <v>98.4679802955665</v>
      </c>
      <c r="G192" s="137">
        <f>G190*100/G191</f>
        <v>106.68785714285714</v>
      </c>
      <c r="H192" s="137">
        <f>H190*100/H191</f>
        <v>56.8</v>
      </c>
      <c r="I192" s="168"/>
      <c r="J192" s="2"/>
      <c r="K192" s="2"/>
    </row>
    <row r="193" spans="1:11" ht="64.5">
      <c r="A193" s="2"/>
      <c r="B193" s="169"/>
      <c r="C193" s="170"/>
      <c r="D193" s="171"/>
      <c r="E193" s="171"/>
      <c r="F193" s="171"/>
      <c r="G193" s="171"/>
      <c r="H193" s="171"/>
      <c r="I193" s="172"/>
      <c r="J193" s="2"/>
      <c r="K193" s="2"/>
    </row>
    <row r="194" spans="1:11" ht="64.5">
      <c r="A194" s="2"/>
      <c r="B194" s="1" t="s">
        <v>87</v>
      </c>
      <c r="C194" s="1"/>
      <c r="E194" s="171"/>
      <c r="F194" s="171"/>
      <c r="G194" s="171"/>
      <c r="H194" s="171"/>
      <c r="I194" s="172"/>
      <c r="J194" s="2"/>
      <c r="K194" s="2"/>
    </row>
    <row r="195" spans="1:11" ht="75">
      <c r="A195" s="2"/>
      <c r="B195" s="1" t="s">
        <v>349</v>
      </c>
      <c r="I195" s="172"/>
      <c r="J195" s="2"/>
      <c r="K195" s="2"/>
    </row>
    <row r="196" spans="1:11" ht="64.5">
      <c r="A196" s="2"/>
      <c r="B196" s="1" t="s">
        <v>85</v>
      </c>
      <c r="I196" s="172"/>
      <c r="J196" s="2"/>
      <c r="K196" s="2"/>
    </row>
    <row r="197" spans="1:11" ht="75">
      <c r="A197" s="2"/>
      <c r="B197" s="1" t="s">
        <v>350</v>
      </c>
      <c r="C197" s="1"/>
      <c r="E197" s="171"/>
      <c r="F197" s="171"/>
      <c r="G197" s="171"/>
      <c r="H197" s="171"/>
      <c r="I197" s="172"/>
      <c r="J197" s="2"/>
      <c r="K197" s="2"/>
    </row>
    <row r="198" spans="1:11" ht="64.5">
      <c r="A198" s="2"/>
      <c r="B198" s="1" t="s">
        <v>131</v>
      </c>
      <c r="C198" s="1"/>
      <c r="E198" s="171"/>
      <c r="F198" s="171"/>
      <c r="G198" s="171"/>
      <c r="H198" s="171"/>
      <c r="I198" s="172"/>
      <c r="J198" s="2"/>
      <c r="K198" s="2"/>
    </row>
    <row r="199" spans="1:11" ht="65.25" thickBot="1">
      <c r="A199" s="2"/>
      <c r="B199" s="1" t="s">
        <v>86</v>
      </c>
      <c r="I199" s="172"/>
      <c r="J199" s="2"/>
      <c r="K199" s="2"/>
    </row>
    <row r="200" spans="1:11" ht="65.25" thickBot="1">
      <c r="A200" s="2"/>
      <c r="B200" s="242" t="s">
        <v>94</v>
      </c>
      <c r="C200" s="251" t="s">
        <v>95</v>
      </c>
      <c r="D200" s="239" t="s">
        <v>25</v>
      </c>
      <c r="E200" s="240"/>
      <c r="F200" s="241"/>
      <c r="G200" s="242" t="s">
        <v>58</v>
      </c>
      <c r="H200" s="242" t="s">
        <v>107</v>
      </c>
      <c r="I200" s="244" t="s">
        <v>106</v>
      </c>
      <c r="J200" s="2"/>
      <c r="K200" s="2"/>
    </row>
    <row r="201" spans="1:11" ht="65.25" thickBot="1">
      <c r="A201" s="2"/>
      <c r="B201" s="243"/>
      <c r="C201" s="252"/>
      <c r="D201" s="151" t="s">
        <v>1</v>
      </c>
      <c r="E201" s="152" t="s">
        <v>2</v>
      </c>
      <c r="F201" s="152" t="s">
        <v>3</v>
      </c>
      <c r="G201" s="243"/>
      <c r="H201" s="243"/>
      <c r="I201" s="245"/>
      <c r="J201" s="2"/>
      <c r="K201" s="2"/>
    </row>
    <row r="202" spans="1:11" ht="65.25" thickBot="1">
      <c r="A202" s="2"/>
      <c r="B202" s="174" t="s">
        <v>19</v>
      </c>
      <c r="C202" s="149"/>
      <c r="D202" s="82"/>
      <c r="E202" s="82"/>
      <c r="F202" s="82"/>
      <c r="G202" s="149"/>
      <c r="H202" s="149"/>
      <c r="I202" s="83"/>
      <c r="J202" s="2"/>
      <c r="K202" s="2"/>
    </row>
    <row r="203" spans="1:11" ht="65.25" thickBot="1">
      <c r="A203" s="2"/>
      <c r="B203" s="239" t="s">
        <v>6</v>
      </c>
      <c r="C203" s="240"/>
      <c r="D203" s="240"/>
      <c r="E203" s="240"/>
      <c r="F203" s="240"/>
      <c r="G203" s="240"/>
      <c r="H203" s="240"/>
      <c r="I203" s="241"/>
      <c r="K203" s="2"/>
    </row>
    <row r="204" spans="1:11" ht="129.75" thickBot="1">
      <c r="A204" s="2"/>
      <c r="B204" s="179" t="s">
        <v>222</v>
      </c>
      <c r="C204" s="84">
        <v>100</v>
      </c>
      <c r="D204" s="158">
        <v>5.25</v>
      </c>
      <c r="E204" s="158">
        <v>5.89</v>
      </c>
      <c r="F204" s="158">
        <v>23.9</v>
      </c>
      <c r="G204" s="158">
        <v>172.67</v>
      </c>
      <c r="H204" s="158">
        <v>0.13</v>
      </c>
      <c r="I204" s="123">
        <v>51</v>
      </c>
      <c r="K204" s="2"/>
    </row>
    <row r="205" spans="1:11" ht="65.25" thickBot="1">
      <c r="A205" s="2"/>
      <c r="B205" s="135" t="s">
        <v>233</v>
      </c>
      <c r="C205" s="84">
        <v>150</v>
      </c>
      <c r="D205" s="158">
        <v>1.8</v>
      </c>
      <c r="E205" s="158">
        <v>2.61</v>
      </c>
      <c r="F205" s="158">
        <v>18.19</v>
      </c>
      <c r="G205" s="158">
        <f>D205*4+E205*9+F205*4</f>
        <v>103.45</v>
      </c>
      <c r="H205" s="158">
        <v>0.29</v>
      </c>
      <c r="I205" s="124">
        <v>52</v>
      </c>
      <c r="K205" s="2"/>
    </row>
    <row r="206" spans="1:11" ht="65.25" thickBot="1">
      <c r="A206" s="2"/>
      <c r="B206" s="113" t="s">
        <v>40</v>
      </c>
      <c r="C206" s="161" t="s">
        <v>319</v>
      </c>
      <c r="D206" s="159">
        <v>2.5</v>
      </c>
      <c r="E206" s="159">
        <v>4.57</v>
      </c>
      <c r="F206" s="159">
        <v>17.3</v>
      </c>
      <c r="G206" s="159">
        <f>D206*4+E206*9+F206*4</f>
        <v>120.33000000000001</v>
      </c>
      <c r="H206" s="159">
        <v>0</v>
      </c>
      <c r="I206" s="124">
        <v>27</v>
      </c>
      <c r="K206" s="2"/>
    </row>
    <row r="207" spans="1:11" ht="65.25" thickBot="1">
      <c r="A207" s="2"/>
      <c r="B207" s="113" t="s">
        <v>7</v>
      </c>
      <c r="C207" s="161" t="s">
        <v>327</v>
      </c>
      <c r="D207" s="159">
        <f>SUM(D204:D206)</f>
        <v>9.55</v>
      </c>
      <c r="E207" s="159">
        <f>SUM(E204:E206)</f>
        <v>13.07</v>
      </c>
      <c r="F207" s="159">
        <f>SUM(F204:F206)</f>
        <v>59.39</v>
      </c>
      <c r="G207" s="159">
        <f>SUM(G204:G206)</f>
        <v>396.45000000000005</v>
      </c>
      <c r="H207" s="159">
        <f>SUM(H204:H206)</f>
        <v>0.42</v>
      </c>
      <c r="I207" s="124"/>
      <c r="K207" s="2"/>
    </row>
    <row r="208" spans="1:11" ht="65.25" thickBot="1">
      <c r="A208" s="2"/>
      <c r="B208" s="239" t="s">
        <v>59</v>
      </c>
      <c r="C208" s="240"/>
      <c r="D208" s="240"/>
      <c r="E208" s="240"/>
      <c r="F208" s="240"/>
      <c r="G208" s="240"/>
      <c r="H208" s="240"/>
      <c r="I208" s="241"/>
      <c r="K208" s="2"/>
    </row>
    <row r="209" spans="1:11" ht="65.25" thickBot="1">
      <c r="A209" s="2"/>
      <c r="B209" s="160" t="s">
        <v>129</v>
      </c>
      <c r="C209" s="161" t="s">
        <v>27</v>
      </c>
      <c r="D209" s="159">
        <v>0.2</v>
      </c>
      <c r="E209" s="159">
        <v>0.1</v>
      </c>
      <c r="F209" s="159">
        <v>10.1</v>
      </c>
      <c r="G209" s="159">
        <v>46</v>
      </c>
      <c r="H209" s="159">
        <v>2</v>
      </c>
      <c r="I209" s="124" t="s">
        <v>37</v>
      </c>
      <c r="K209" s="2"/>
    </row>
    <row r="210" spans="1:11" ht="65.25" thickBot="1">
      <c r="A210" s="2"/>
      <c r="B210" s="113" t="s">
        <v>7</v>
      </c>
      <c r="C210" s="85" t="s">
        <v>27</v>
      </c>
      <c r="D210" s="159">
        <f>SUM(D209)</f>
        <v>0.2</v>
      </c>
      <c r="E210" s="159">
        <f>SUM(E209)</f>
        <v>0.1</v>
      </c>
      <c r="F210" s="159">
        <f>SUM(F209)</f>
        <v>10.1</v>
      </c>
      <c r="G210" s="159">
        <f>SUM(G209)</f>
        <v>46</v>
      </c>
      <c r="H210" s="159">
        <f>SUM(H209)</f>
        <v>2</v>
      </c>
      <c r="I210" s="124"/>
      <c r="K210" s="2"/>
    </row>
    <row r="211" spans="1:11" ht="65.25" thickBot="1">
      <c r="A211" s="2"/>
      <c r="B211" s="239" t="s">
        <v>34</v>
      </c>
      <c r="C211" s="240"/>
      <c r="D211" s="240"/>
      <c r="E211" s="240"/>
      <c r="F211" s="240"/>
      <c r="G211" s="240"/>
      <c r="H211" s="240"/>
      <c r="I211" s="241"/>
      <c r="K211" s="2"/>
    </row>
    <row r="212" spans="1:11" ht="129.75" thickBot="1">
      <c r="A212" s="2"/>
      <c r="B212" s="176" t="s">
        <v>125</v>
      </c>
      <c r="C212" s="161" t="s">
        <v>228</v>
      </c>
      <c r="D212" s="159">
        <v>0.59</v>
      </c>
      <c r="E212" s="159">
        <v>0.07</v>
      </c>
      <c r="F212" s="159">
        <v>1.83</v>
      </c>
      <c r="G212" s="159">
        <v>10.27</v>
      </c>
      <c r="H212" s="159">
        <v>7.33</v>
      </c>
      <c r="I212" s="123">
        <v>18</v>
      </c>
      <c r="K212" s="2"/>
    </row>
    <row r="213" spans="1:11" ht="129.75" thickBot="1">
      <c r="A213" s="2"/>
      <c r="B213" s="113" t="s">
        <v>303</v>
      </c>
      <c r="C213" s="177" t="s">
        <v>113</v>
      </c>
      <c r="D213" s="159">
        <v>2.98</v>
      </c>
      <c r="E213" s="159">
        <v>2.58</v>
      </c>
      <c r="F213" s="159">
        <v>7.36</v>
      </c>
      <c r="G213" s="159">
        <v>72</v>
      </c>
      <c r="H213" s="159">
        <v>2.45</v>
      </c>
      <c r="I213" s="124">
        <v>53</v>
      </c>
      <c r="K213" s="2"/>
    </row>
    <row r="214" spans="1:11" ht="65.25" thickBot="1">
      <c r="A214" s="2"/>
      <c r="B214" s="113" t="s">
        <v>245</v>
      </c>
      <c r="C214" s="85" t="s">
        <v>92</v>
      </c>
      <c r="D214" s="159">
        <v>6.3</v>
      </c>
      <c r="E214" s="159">
        <v>7.68</v>
      </c>
      <c r="F214" s="159">
        <v>9.78</v>
      </c>
      <c r="G214" s="159">
        <f>D214*4+E214*9+F214*4</f>
        <v>133.44</v>
      </c>
      <c r="H214" s="159">
        <v>22.26</v>
      </c>
      <c r="I214" s="123">
        <v>54</v>
      </c>
      <c r="K214" s="2"/>
    </row>
    <row r="215" spans="1:11" ht="129.75" thickBot="1">
      <c r="A215" s="2"/>
      <c r="B215" s="113" t="s">
        <v>200</v>
      </c>
      <c r="C215" s="84">
        <v>150</v>
      </c>
      <c r="D215" s="159">
        <v>0.2</v>
      </c>
      <c r="E215" s="159">
        <v>0</v>
      </c>
      <c r="F215" s="159">
        <v>32.3</v>
      </c>
      <c r="G215" s="159">
        <v>125.3</v>
      </c>
      <c r="H215" s="159">
        <v>2</v>
      </c>
      <c r="I215" s="124">
        <v>55</v>
      </c>
      <c r="K215" s="2"/>
    </row>
    <row r="216" spans="1:11" ht="129.75" thickBot="1">
      <c r="A216" s="2"/>
      <c r="B216" s="113" t="s">
        <v>75</v>
      </c>
      <c r="C216" s="84">
        <v>40</v>
      </c>
      <c r="D216" s="159">
        <v>2.24</v>
      </c>
      <c r="E216" s="159">
        <v>0.48</v>
      </c>
      <c r="F216" s="159">
        <v>19.76</v>
      </c>
      <c r="G216" s="159">
        <v>92.8</v>
      </c>
      <c r="H216" s="159">
        <v>0</v>
      </c>
      <c r="I216" s="124" t="s">
        <v>37</v>
      </c>
      <c r="J216" s="178"/>
      <c r="K216" s="2"/>
    </row>
    <row r="217" spans="1:11" ht="65.25" thickBot="1">
      <c r="A217" s="2"/>
      <c r="B217" s="160" t="s">
        <v>31</v>
      </c>
      <c r="C217" s="84">
        <v>550</v>
      </c>
      <c r="D217" s="158">
        <f>SUM(D212:D216)</f>
        <v>12.309999999999999</v>
      </c>
      <c r="E217" s="158">
        <f>SUM(E212:E216)</f>
        <v>10.81</v>
      </c>
      <c r="F217" s="158">
        <f>SUM(F212:F216)</f>
        <v>71.03</v>
      </c>
      <c r="G217" s="158">
        <f>SUM(G212:G216)</f>
        <v>433.81</v>
      </c>
      <c r="H217" s="158">
        <f>SUM(H212:H216)</f>
        <v>34.040000000000006</v>
      </c>
      <c r="I217" s="123"/>
      <c r="K217" s="2"/>
    </row>
    <row r="218" spans="1:11" ht="65.25" thickBot="1">
      <c r="A218" s="2"/>
      <c r="B218" s="239" t="s">
        <v>122</v>
      </c>
      <c r="C218" s="240"/>
      <c r="D218" s="240"/>
      <c r="E218" s="240"/>
      <c r="F218" s="240"/>
      <c r="G218" s="240"/>
      <c r="H218" s="240"/>
      <c r="I218" s="241"/>
      <c r="K218" s="2"/>
    </row>
    <row r="219" spans="1:11" ht="129.75" thickBot="1">
      <c r="A219" s="2"/>
      <c r="B219" s="113" t="s">
        <v>237</v>
      </c>
      <c r="C219" s="85" t="s">
        <v>92</v>
      </c>
      <c r="D219" s="158">
        <v>5.22</v>
      </c>
      <c r="E219" s="158">
        <v>5.7</v>
      </c>
      <c r="F219" s="158">
        <v>7.2</v>
      </c>
      <c r="G219" s="158">
        <v>106.2</v>
      </c>
      <c r="H219" s="158">
        <v>1.26</v>
      </c>
      <c r="I219" s="124">
        <v>8.9</v>
      </c>
      <c r="K219" s="2"/>
    </row>
    <row r="220" spans="1:11" ht="194.25" thickBot="1">
      <c r="A220" s="2"/>
      <c r="B220" s="113" t="s">
        <v>306</v>
      </c>
      <c r="C220" s="85" t="s">
        <v>307</v>
      </c>
      <c r="D220" s="159">
        <v>0.66</v>
      </c>
      <c r="E220" s="159">
        <v>0.88</v>
      </c>
      <c r="F220" s="159">
        <v>4.8</v>
      </c>
      <c r="G220" s="159">
        <v>56</v>
      </c>
      <c r="H220" s="159">
        <v>0</v>
      </c>
      <c r="I220" s="124" t="s">
        <v>37</v>
      </c>
      <c r="K220" s="2"/>
    </row>
    <row r="221" spans="1:11" ht="65.25" thickBot="1">
      <c r="A221" s="2"/>
      <c r="B221" s="113" t="s">
        <v>7</v>
      </c>
      <c r="C221" s="84">
        <f>C219+C220</f>
        <v>202</v>
      </c>
      <c r="D221" s="159">
        <f>SUM(D219:D220)</f>
        <v>5.88</v>
      </c>
      <c r="E221" s="159">
        <f>SUM(E219:E220)</f>
        <v>6.58</v>
      </c>
      <c r="F221" s="159">
        <f>SUM(F219:F220)</f>
        <v>12</v>
      </c>
      <c r="G221" s="159">
        <f>SUM(G219:G220)</f>
        <v>162.2</v>
      </c>
      <c r="H221" s="159">
        <f>SUM(H219:H220)</f>
        <v>1.26</v>
      </c>
      <c r="I221" s="124"/>
      <c r="K221" s="2"/>
    </row>
    <row r="222" spans="1:11" ht="65.25" thickBot="1">
      <c r="A222" s="2"/>
      <c r="B222" s="246" t="s">
        <v>35</v>
      </c>
      <c r="C222" s="247"/>
      <c r="D222" s="247"/>
      <c r="E222" s="247"/>
      <c r="F222" s="247"/>
      <c r="G222" s="247"/>
      <c r="H222" s="247"/>
      <c r="I222" s="248"/>
      <c r="K222" s="2"/>
    </row>
    <row r="223" spans="1:11" ht="65.25" thickBot="1">
      <c r="A223" s="2"/>
      <c r="B223" s="165" t="s">
        <v>247</v>
      </c>
      <c r="C223" s="161" t="s">
        <v>28</v>
      </c>
      <c r="D223" s="159">
        <v>4.98</v>
      </c>
      <c r="E223" s="159">
        <v>5.66</v>
      </c>
      <c r="F223" s="159">
        <v>20.71</v>
      </c>
      <c r="G223" s="137">
        <v>152.25</v>
      </c>
      <c r="H223" s="137">
        <v>1.46</v>
      </c>
      <c r="I223" s="124">
        <v>56</v>
      </c>
      <c r="K223" s="2"/>
    </row>
    <row r="224" spans="1:11" ht="65.25" thickBot="1">
      <c r="A224" s="2"/>
      <c r="B224" s="160" t="s">
        <v>8</v>
      </c>
      <c r="C224" s="84">
        <v>150</v>
      </c>
      <c r="D224" s="159">
        <v>0</v>
      </c>
      <c r="E224" s="159">
        <v>0</v>
      </c>
      <c r="F224" s="159">
        <v>8.98</v>
      </c>
      <c r="G224" s="159">
        <v>36</v>
      </c>
      <c r="H224" s="159">
        <v>0</v>
      </c>
      <c r="I224" s="123">
        <v>25</v>
      </c>
      <c r="K224" s="2"/>
    </row>
    <row r="225" spans="1:11" ht="129.75" thickBot="1">
      <c r="A225" s="2"/>
      <c r="B225" s="113" t="s">
        <v>63</v>
      </c>
      <c r="C225" s="84">
        <v>30</v>
      </c>
      <c r="D225" s="159">
        <v>2.4</v>
      </c>
      <c r="E225" s="159">
        <v>0.3</v>
      </c>
      <c r="F225" s="159">
        <v>14.46</v>
      </c>
      <c r="G225" s="159">
        <v>70.8</v>
      </c>
      <c r="H225" s="159">
        <v>0</v>
      </c>
      <c r="I225" s="124" t="s">
        <v>37</v>
      </c>
      <c r="K225" s="2"/>
    </row>
    <row r="226" spans="1:11" ht="129.75" thickBot="1">
      <c r="A226" s="2"/>
      <c r="B226" s="113" t="s">
        <v>204</v>
      </c>
      <c r="C226" s="85" t="s">
        <v>77</v>
      </c>
      <c r="D226" s="159">
        <v>0.28</v>
      </c>
      <c r="E226" s="159">
        <v>0.28</v>
      </c>
      <c r="F226" s="159">
        <v>6.89</v>
      </c>
      <c r="G226" s="159">
        <v>33.01</v>
      </c>
      <c r="H226" s="159">
        <v>7.03</v>
      </c>
      <c r="I226" s="124">
        <v>14</v>
      </c>
      <c r="K226" s="2"/>
    </row>
    <row r="227" spans="1:11" ht="65.25" thickBot="1">
      <c r="A227" s="2"/>
      <c r="B227" s="113" t="s">
        <v>7</v>
      </c>
      <c r="C227" s="84">
        <f>C223+C224+C225+C226</f>
        <v>400</v>
      </c>
      <c r="D227" s="159">
        <f>SUM(D223:D226)</f>
        <v>7.660000000000001</v>
      </c>
      <c r="E227" s="159">
        <f>SUM(E223:E226)</f>
        <v>6.24</v>
      </c>
      <c r="F227" s="159">
        <f>SUM(F223:F226)</f>
        <v>51.040000000000006</v>
      </c>
      <c r="G227" s="159">
        <f>SUM(G223:G226)</f>
        <v>292.06</v>
      </c>
      <c r="H227" s="159">
        <f>SUM(H223:H226)</f>
        <v>8.49</v>
      </c>
      <c r="I227" s="168"/>
      <c r="K227" s="2"/>
    </row>
    <row r="228" spans="1:11" ht="65.25" thickBot="1">
      <c r="A228" s="2"/>
      <c r="B228" s="113"/>
      <c r="C228" s="85"/>
      <c r="D228" s="151" t="s">
        <v>1</v>
      </c>
      <c r="E228" s="152" t="s">
        <v>2</v>
      </c>
      <c r="F228" s="152" t="s">
        <v>3</v>
      </c>
      <c r="G228" s="83" t="s">
        <v>4</v>
      </c>
      <c r="H228" s="152" t="s">
        <v>5</v>
      </c>
      <c r="I228" s="124"/>
      <c r="K228" s="2"/>
    </row>
    <row r="229" spans="1:11" ht="65.25" thickBot="1">
      <c r="A229" s="2"/>
      <c r="B229" s="166" t="s">
        <v>102</v>
      </c>
      <c r="C229" s="85"/>
      <c r="D229" s="159">
        <f>SUM(D207+D210+D217+D221+D227)</f>
        <v>35.6</v>
      </c>
      <c r="E229" s="159">
        <f>SUM(E207+E210+E217+E221+E227)</f>
        <v>36.800000000000004</v>
      </c>
      <c r="F229" s="159">
        <f>SUM(F207+F210+F217+F221+F227)</f>
        <v>203.56</v>
      </c>
      <c r="G229" s="159">
        <f>SUM(G207+G210+G217+G221+G227)</f>
        <v>1330.52</v>
      </c>
      <c r="H229" s="159">
        <f>SUM(H207+H210+H217+H221+H227)</f>
        <v>46.21000000000001</v>
      </c>
      <c r="I229" s="124"/>
      <c r="K229" s="2"/>
    </row>
    <row r="230" spans="1:11" ht="65.25" thickBot="1">
      <c r="A230" s="2"/>
      <c r="B230" s="166" t="s">
        <v>12</v>
      </c>
      <c r="C230" s="85"/>
      <c r="D230" s="159">
        <v>42</v>
      </c>
      <c r="E230" s="159">
        <v>47</v>
      </c>
      <c r="F230" s="159">
        <v>203</v>
      </c>
      <c r="G230" s="159">
        <v>1400</v>
      </c>
      <c r="H230" s="159">
        <v>45</v>
      </c>
      <c r="I230" s="124"/>
      <c r="K230" s="2"/>
    </row>
    <row r="231" spans="1:11" ht="129" thickBot="1">
      <c r="A231" s="2"/>
      <c r="B231" s="167" t="s">
        <v>13</v>
      </c>
      <c r="C231" s="152"/>
      <c r="D231" s="137">
        <f>D229*100/D230</f>
        <v>84.76190476190476</v>
      </c>
      <c r="E231" s="137">
        <f>E229*100/E230</f>
        <v>78.29787234042554</v>
      </c>
      <c r="F231" s="137">
        <f>F229*100/F230</f>
        <v>100.27586206896552</v>
      </c>
      <c r="G231" s="137">
        <f>G229*100/G230</f>
        <v>95.03714285714285</v>
      </c>
      <c r="H231" s="137">
        <f>H229*100/H230</f>
        <v>102.68888888888891</v>
      </c>
      <c r="I231" s="168"/>
      <c r="K231" s="2"/>
    </row>
    <row r="232" spans="1:11" ht="64.5">
      <c r="A232" s="2"/>
      <c r="B232" s="169"/>
      <c r="C232" s="170"/>
      <c r="D232" s="171"/>
      <c r="E232" s="171"/>
      <c r="F232" s="171"/>
      <c r="G232" s="171"/>
      <c r="H232" s="171"/>
      <c r="I232" s="172"/>
      <c r="K232" s="2"/>
    </row>
    <row r="233" spans="1:11" ht="64.5">
      <c r="A233" s="2"/>
      <c r="B233" s="1" t="s">
        <v>87</v>
      </c>
      <c r="C233" s="1"/>
      <c r="E233" s="171"/>
      <c r="F233" s="171"/>
      <c r="G233" s="171"/>
      <c r="H233" s="171"/>
      <c r="I233" s="172"/>
      <c r="K233" s="2"/>
    </row>
    <row r="234" spans="1:11" ht="75">
      <c r="A234" s="2"/>
      <c r="B234" s="1" t="s">
        <v>349</v>
      </c>
      <c r="I234" s="172"/>
      <c r="J234" s="2"/>
      <c r="K234" s="2"/>
    </row>
    <row r="235" spans="1:11" ht="64.5">
      <c r="A235" s="2"/>
      <c r="B235" s="1" t="s">
        <v>85</v>
      </c>
      <c r="I235" s="172"/>
      <c r="J235" s="2"/>
      <c r="K235" s="2"/>
    </row>
    <row r="236" spans="1:11" ht="75">
      <c r="A236" s="2"/>
      <c r="B236" s="1" t="s">
        <v>350</v>
      </c>
      <c r="C236" s="1"/>
      <c r="E236" s="171"/>
      <c r="F236" s="171"/>
      <c r="G236" s="171"/>
      <c r="H236" s="171"/>
      <c r="I236" s="172"/>
      <c r="J236" s="2"/>
      <c r="K236" s="2"/>
    </row>
    <row r="237" spans="1:11" ht="64.5">
      <c r="A237" s="2"/>
      <c r="B237" s="1" t="s">
        <v>131</v>
      </c>
      <c r="C237" s="1"/>
      <c r="E237" s="171"/>
      <c r="F237" s="171"/>
      <c r="G237" s="171"/>
      <c r="H237" s="171"/>
      <c r="I237" s="172"/>
      <c r="J237" s="2"/>
      <c r="K237" s="2"/>
    </row>
    <row r="238" spans="1:11" ht="65.25" thickBot="1">
      <c r="A238" s="2"/>
      <c r="B238" s="1" t="s">
        <v>86</v>
      </c>
      <c r="I238" s="172"/>
      <c r="J238" s="2"/>
      <c r="K238" s="2"/>
    </row>
    <row r="239" spans="1:11" ht="65.25" thickBot="1">
      <c r="A239" s="2"/>
      <c r="B239" s="242" t="s">
        <v>94</v>
      </c>
      <c r="C239" s="251" t="s">
        <v>95</v>
      </c>
      <c r="D239" s="239" t="s">
        <v>25</v>
      </c>
      <c r="E239" s="240"/>
      <c r="F239" s="241"/>
      <c r="G239" s="242" t="s">
        <v>58</v>
      </c>
      <c r="H239" s="242" t="s">
        <v>107</v>
      </c>
      <c r="I239" s="244" t="s">
        <v>106</v>
      </c>
      <c r="J239" s="2"/>
      <c r="K239" s="2"/>
    </row>
    <row r="240" spans="1:11" ht="65.25" thickBot="1">
      <c r="A240" s="2"/>
      <c r="B240" s="243"/>
      <c r="C240" s="252"/>
      <c r="D240" s="151" t="s">
        <v>1</v>
      </c>
      <c r="E240" s="152" t="s">
        <v>2</v>
      </c>
      <c r="F240" s="152" t="s">
        <v>3</v>
      </c>
      <c r="G240" s="243"/>
      <c r="H240" s="243"/>
      <c r="I240" s="245"/>
      <c r="J240" s="2"/>
      <c r="K240" s="2"/>
    </row>
    <row r="241" spans="1:11" ht="65.25" thickBot="1">
      <c r="A241" s="2"/>
      <c r="B241" s="174" t="s">
        <v>20</v>
      </c>
      <c r="C241" s="149"/>
      <c r="D241" s="149"/>
      <c r="E241" s="149"/>
      <c r="F241" s="149"/>
      <c r="G241" s="149"/>
      <c r="H241" s="149"/>
      <c r="I241" s="150"/>
      <c r="J241" s="2"/>
      <c r="K241" s="2"/>
    </row>
    <row r="242" spans="1:11" ht="65.25" thickBot="1">
      <c r="A242" s="2"/>
      <c r="B242" s="239" t="s">
        <v>6</v>
      </c>
      <c r="C242" s="240"/>
      <c r="D242" s="240"/>
      <c r="E242" s="240"/>
      <c r="F242" s="240"/>
      <c r="G242" s="240"/>
      <c r="H242" s="240"/>
      <c r="I242" s="241"/>
      <c r="J242" s="2"/>
      <c r="K242" s="2"/>
    </row>
    <row r="243" spans="1:11" ht="129.75" thickBot="1">
      <c r="A243" s="2"/>
      <c r="B243" s="160" t="s">
        <v>191</v>
      </c>
      <c r="C243" s="84">
        <v>150</v>
      </c>
      <c r="D243" s="158">
        <v>5.27</v>
      </c>
      <c r="E243" s="158">
        <v>5.82</v>
      </c>
      <c r="F243" s="158">
        <v>21.31</v>
      </c>
      <c r="G243" s="158">
        <v>156.75</v>
      </c>
      <c r="H243" s="158">
        <v>1.46</v>
      </c>
      <c r="I243" s="123">
        <v>57</v>
      </c>
      <c r="J243" s="2"/>
      <c r="K243" s="2"/>
    </row>
    <row r="244" spans="1:11" ht="65.25" thickBot="1">
      <c r="A244" s="2"/>
      <c r="B244" s="160" t="s">
        <v>8</v>
      </c>
      <c r="C244" s="84">
        <v>150</v>
      </c>
      <c r="D244" s="159">
        <v>0</v>
      </c>
      <c r="E244" s="159">
        <v>0</v>
      </c>
      <c r="F244" s="159">
        <v>8.98</v>
      </c>
      <c r="G244" s="159">
        <v>36</v>
      </c>
      <c r="H244" s="159">
        <v>0</v>
      </c>
      <c r="I244" s="123">
        <v>25</v>
      </c>
      <c r="J244" s="2"/>
      <c r="K244" s="2"/>
    </row>
    <row r="245" spans="1:11" ht="65.25" thickBot="1">
      <c r="A245" s="2"/>
      <c r="B245" s="113" t="s">
        <v>40</v>
      </c>
      <c r="C245" s="161" t="s">
        <v>319</v>
      </c>
      <c r="D245" s="159">
        <v>2.5</v>
      </c>
      <c r="E245" s="159">
        <v>4.57</v>
      </c>
      <c r="F245" s="159">
        <v>17.3</v>
      </c>
      <c r="G245" s="159">
        <f>D245*4+E245*9+F245*4</f>
        <v>120.33000000000001</v>
      </c>
      <c r="H245" s="159">
        <v>0</v>
      </c>
      <c r="I245" s="124">
        <v>27</v>
      </c>
      <c r="J245" s="2"/>
      <c r="K245" s="2"/>
    </row>
    <row r="246" spans="1:11" ht="65.25" thickBot="1">
      <c r="A246" s="2"/>
      <c r="B246" s="113" t="s">
        <v>7</v>
      </c>
      <c r="C246" s="85" t="s">
        <v>325</v>
      </c>
      <c r="D246" s="159">
        <f>SUM(D243:D245)</f>
        <v>7.77</v>
      </c>
      <c r="E246" s="159">
        <f>SUM(E243+E244+E245)</f>
        <v>10.39</v>
      </c>
      <c r="F246" s="159">
        <f>SUM(F243+F244+F245)</f>
        <v>47.59</v>
      </c>
      <c r="G246" s="159">
        <f>SUM(G243+G244+G245)</f>
        <v>313.08000000000004</v>
      </c>
      <c r="H246" s="159">
        <f>SUM(H243+H244+H245)</f>
        <v>1.46</v>
      </c>
      <c r="I246" s="124"/>
      <c r="J246" s="2"/>
      <c r="K246" s="2"/>
    </row>
    <row r="247" spans="1:11" ht="65.25" thickBot="1">
      <c r="A247" s="2"/>
      <c r="B247" s="239" t="s">
        <v>59</v>
      </c>
      <c r="C247" s="240"/>
      <c r="D247" s="240"/>
      <c r="E247" s="240"/>
      <c r="F247" s="240"/>
      <c r="G247" s="240"/>
      <c r="H247" s="240"/>
      <c r="I247" s="241"/>
      <c r="J247" s="2"/>
      <c r="K247" s="2"/>
    </row>
    <row r="248" spans="1:11" ht="65.25" thickBot="1">
      <c r="A248" s="2"/>
      <c r="B248" s="160" t="s">
        <v>129</v>
      </c>
      <c r="C248" s="161" t="s">
        <v>27</v>
      </c>
      <c r="D248" s="159">
        <v>0.2</v>
      </c>
      <c r="E248" s="159">
        <v>0.1</v>
      </c>
      <c r="F248" s="159">
        <v>10.1</v>
      </c>
      <c r="G248" s="159">
        <v>46</v>
      </c>
      <c r="H248" s="159">
        <v>2</v>
      </c>
      <c r="I248" s="124" t="s">
        <v>37</v>
      </c>
      <c r="J248" s="2"/>
      <c r="K248" s="2"/>
    </row>
    <row r="249" spans="1:11" ht="65.25" thickBot="1">
      <c r="A249" s="2"/>
      <c r="B249" s="113" t="s">
        <v>7</v>
      </c>
      <c r="C249" s="85" t="s">
        <v>27</v>
      </c>
      <c r="D249" s="159">
        <f>SUM(D248)</f>
        <v>0.2</v>
      </c>
      <c r="E249" s="159">
        <f>SUM(E248)</f>
        <v>0.1</v>
      </c>
      <c r="F249" s="159">
        <f>SUM(F248)</f>
        <v>10.1</v>
      </c>
      <c r="G249" s="159">
        <f>SUM(G248)</f>
        <v>46</v>
      </c>
      <c r="H249" s="159">
        <f>SUM(H248)</f>
        <v>2</v>
      </c>
      <c r="I249" s="124"/>
      <c r="J249" s="2"/>
      <c r="K249" s="2"/>
    </row>
    <row r="250" spans="1:11" ht="65.25" thickBot="1">
      <c r="A250" s="2"/>
      <c r="B250" s="239" t="s">
        <v>34</v>
      </c>
      <c r="C250" s="240"/>
      <c r="D250" s="240"/>
      <c r="E250" s="240"/>
      <c r="F250" s="240"/>
      <c r="G250" s="240"/>
      <c r="H250" s="240"/>
      <c r="I250" s="241"/>
      <c r="J250" s="2"/>
      <c r="K250" s="2"/>
    </row>
    <row r="251" spans="1:11" ht="129.75" thickBot="1">
      <c r="A251" s="2"/>
      <c r="B251" s="135" t="s">
        <v>214</v>
      </c>
      <c r="C251" s="177" t="s">
        <v>115</v>
      </c>
      <c r="D251" s="159">
        <v>0.97</v>
      </c>
      <c r="E251" s="159">
        <v>1.95</v>
      </c>
      <c r="F251" s="159">
        <v>2.69</v>
      </c>
      <c r="G251" s="159">
        <v>32.67</v>
      </c>
      <c r="H251" s="159">
        <v>2.46</v>
      </c>
      <c r="I251" s="131">
        <v>58</v>
      </c>
      <c r="J251" s="2"/>
      <c r="K251" s="2"/>
    </row>
    <row r="252" spans="1:11" ht="129.75" thickBot="1">
      <c r="A252" s="2"/>
      <c r="B252" s="113" t="s">
        <v>179</v>
      </c>
      <c r="C252" s="86" t="s">
        <v>113</v>
      </c>
      <c r="D252" s="159">
        <v>4.18</v>
      </c>
      <c r="E252" s="159">
        <v>1.89</v>
      </c>
      <c r="F252" s="159">
        <v>10.27</v>
      </c>
      <c r="G252" s="159">
        <v>70</v>
      </c>
      <c r="H252" s="159">
        <v>2.75</v>
      </c>
      <c r="I252" s="123">
        <v>59</v>
      </c>
      <c r="J252" s="2"/>
      <c r="K252" s="2"/>
    </row>
    <row r="253" spans="1:11" ht="65.25" thickBot="1">
      <c r="A253" s="2"/>
      <c r="B253" s="135" t="s">
        <v>248</v>
      </c>
      <c r="C253" s="86" t="s">
        <v>169</v>
      </c>
      <c r="D253" s="159">
        <v>1.8</v>
      </c>
      <c r="E253" s="159">
        <v>0.2</v>
      </c>
      <c r="F253" s="159">
        <v>10.2</v>
      </c>
      <c r="G253" s="159">
        <v>52.7</v>
      </c>
      <c r="H253" s="159">
        <v>2</v>
      </c>
      <c r="I253" s="124">
        <v>60</v>
      </c>
      <c r="J253" s="2"/>
      <c r="K253" s="2"/>
    </row>
    <row r="254" spans="1:11" ht="129.75" thickBot="1">
      <c r="A254" s="2"/>
      <c r="B254" s="113" t="s">
        <v>173</v>
      </c>
      <c r="C254" s="85" t="s">
        <v>262</v>
      </c>
      <c r="D254" s="159">
        <v>9.73</v>
      </c>
      <c r="E254" s="159">
        <v>7.75</v>
      </c>
      <c r="F254" s="159">
        <v>22.37</v>
      </c>
      <c r="G254" s="159">
        <v>202</v>
      </c>
      <c r="H254" s="159">
        <v>4.31</v>
      </c>
      <c r="I254" s="123">
        <v>61</v>
      </c>
      <c r="J254" s="2"/>
      <c r="K254" s="2"/>
    </row>
    <row r="255" spans="1:11" ht="65.25" thickBot="1">
      <c r="A255" s="2"/>
      <c r="B255" s="113" t="s">
        <v>47</v>
      </c>
      <c r="C255" s="84">
        <v>150</v>
      </c>
      <c r="D255" s="159">
        <v>0.33</v>
      </c>
      <c r="E255" s="159">
        <v>0</v>
      </c>
      <c r="F255" s="159">
        <v>15.67</v>
      </c>
      <c r="G255" s="159">
        <v>66</v>
      </c>
      <c r="H255" s="159">
        <v>0.3</v>
      </c>
      <c r="I255" s="124">
        <v>7</v>
      </c>
      <c r="J255" s="2"/>
      <c r="K255" s="2"/>
    </row>
    <row r="256" spans="1:11" ht="129.75" thickBot="1">
      <c r="A256" s="2"/>
      <c r="B256" s="113" t="s">
        <v>75</v>
      </c>
      <c r="C256" s="84">
        <v>40</v>
      </c>
      <c r="D256" s="159">
        <v>2.24</v>
      </c>
      <c r="E256" s="159">
        <v>0.48</v>
      </c>
      <c r="F256" s="159">
        <v>19.76</v>
      </c>
      <c r="G256" s="159">
        <v>92.8</v>
      </c>
      <c r="H256" s="159">
        <v>0</v>
      </c>
      <c r="I256" s="124" t="s">
        <v>37</v>
      </c>
      <c r="J256" s="2"/>
      <c r="K256" s="2"/>
    </row>
    <row r="257" spans="1:11" ht="65.25" thickBot="1">
      <c r="A257" s="2"/>
      <c r="B257" s="160" t="s">
        <v>31</v>
      </c>
      <c r="C257" s="84">
        <v>543</v>
      </c>
      <c r="D257" s="158">
        <f>SUM(D251:D256)</f>
        <v>19.25</v>
      </c>
      <c r="E257" s="158">
        <f>SUM(E251:E256)</f>
        <v>12.27</v>
      </c>
      <c r="F257" s="158">
        <f>SUM(F251:F256)</f>
        <v>80.96000000000001</v>
      </c>
      <c r="G257" s="158">
        <f>SUM(G251:G256)</f>
        <v>516.17</v>
      </c>
      <c r="H257" s="158">
        <f>SUM(H251:H256)</f>
        <v>11.82</v>
      </c>
      <c r="I257" s="123"/>
      <c r="J257" s="2"/>
      <c r="K257" s="2"/>
    </row>
    <row r="258" spans="1:11" ht="65.25" thickBot="1">
      <c r="A258" s="2"/>
      <c r="B258" s="239" t="s">
        <v>122</v>
      </c>
      <c r="C258" s="240"/>
      <c r="D258" s="240"/>
      <c r="E258" s="240"/>
      <c r="F258" s="240"/>
      <c r="G258" s="240"/>
      <c r="H258" s="240"/>
      <c r="I258" s="241"/>
      <c r="J258" s="2"/>
      <c r="K258" s="2"/>
    </row>
    <row r="259" spans="1:11" ht="129.75" thickBot="1">
      <c r="A259" s="2"/>
      <c r="B259" s="113" t="s">
        <v>237</v>
      </c>
      <c r="C259" s="85" t="s">
        <v>28</v>
      </c>
      <c r="D259" s="158">
        <v>4.35</v>
      </c>
      <c r="E259" s="158">
        <v>4.8</v>
      </c>
      <c r="F259" s="158">
        <v>7.2</v>
      </c>
      <c r="G259" s="158">
        <v>106.2</v>
      </c>
      <c r="H259" s="158">
        <v>1.26</v>
      </c>
      <c r="I259" s="124">
        <v>8.9</v>
      </c>
      <c r="J259" s="2"/>
      <c r="K259" s="2"/>
    </row>
    <row r="260" spans="1:11" ht="65.25" thickBot="1">
      <c r="A260" s="2"/>
      <c r="B260" s="113" t="s">
        <v>202</v>
      </c>
      <c r="C260" s="84">
        <v>50</v>
      </c>
      <c r="D260" s="159">
        <v>3.71</v>
      </c>
      <c r="E260" s="159">
        <v>5.88</v>
      </c>
      <c r="F260" s="159">
        <v>24.85</v>
      </c>
      <c r="G260" s="159">
        <v>177.5</v>
      </c>
      <c r="H260" s="159">
        <v>4.08</v>
      </c>
      <c r="I260" s="124">
        <v>62</v>
      </c>
      <c r="J260" s="2"/>
      <c r="K260" s="2"/>
    </row>
    <row r="261" spans="1:11" ht="65.25" thickBot="1">
      <c r="A261" s="2"/>
      <c r="B261" s="113" t="s">
        <v>7</v>
      </c>
      <c r="C261" s="84">
        <v>200</v>
      </c>
      <c r="D261" s="159">
        <f>SUM(D259:D260)</f>
        <v>8.059999999999999</v>
      </c>
      <c r="E261" s="159">
        <f>SUM(E259:E260)</f>
        <v>10.68</v>
      </c>
      <c r="F261" s="159">
        <f>SUM(F259:F260)</f>
        <v>32.050000000000004</v>
      </c>
      <c r="G261" s="159">
        <f>SUM(G259:G260)</f>
        <v>283.7</v>
      </c>
      <c r="H261" s="159">
        <f>SUM(H259:H260)</f>
        <v>5.34</v>
      </c>
      <c r="I261" s="124"/>
      <c r="J261" s="2"/>
      <c r="K261" s="2"/>
    </row>
    <row r="262" spans="1:11" ht="65.25" thickBot="1">
      <c r="A262" s="2"/>
      <c r="B262" s="246" t="s">
        <v>35</v>
      </c>
      <c r="C262" s="247"/>
      <c r="D262" s="247"/>
      <c r="E262" s="247"/>
      <c r="F262" s="247"/>
      <c r="G262" s="247"/>
      <c r="H262" s="247"/>
      <c r="I262" s="248"/>
      <c r="J262" s="2"/>
      <c r="K262" s="2"/>
    </row>
    <row r="263" spans="1:11" ht="129.75" thickBot="1">
      <c r="A263" s="2"/>
      <c r="B263" s="162" t="s">
        <v>250</v>
      </c>
      <c r="C263" s="186" t="s">
        <v>244</v>
      </c>
      <c r="D263" s="157">
        <v>15.3</v>
      </c>
      <c r="E263" s="157">
        <v>12.65</v>
      </c>
      <c r="F263" s="157">
        <v>39.86</v>
      </c>
      <c r="G263" s="157">
        <f>D263*4+E263*9+F263*4</f>
        <v>334.49</v>
      </c>
      <c r="H263" s="157">
        <v>0.28</v>
      </c>
      <c r="I263" s="131">
        <v>63</v>
      </c>
      <c r="J263" s="2"/>
      <c r="K263" s="2"/>
    </row>
    <row r="264" spans="1:11" ht="129.75" thickBot="1">
      <c r="A264" s="2"/>
      <c r="B264" s="113" t="s">
        <v>88</v>
      </c>
      <c r="C264" s="84">
        <v>150</v>
      </c>
      <c r="D264" s="158">
        <v>2.2</v>
      </c>
      <c r="E264" s="158">
        <v>2.92</v>
      </c>
      <c r="F264" s="158">
        <v>13.17</v>
      </c>
      <c r="G264" s="158">
        <f>D264*4+E264*9+F264*4</f>
        <v>87.75999999999999</v>
      </c>
      <c r="H264" s="158">
        <v>1.1</v>
      </c>
      <c r="I264" s="124">
        <v>36</v>
      </c>
      <c r="J264" s="2"/>
      <c r="K264" s="2"/>
    </row>
    <row r="265" spans="1:11" ht="129.75" thickBot="1">
      <c r="A265" s="2"/>
      <c r="B265" s="113" t="s">
        <v>204</v>
      </c>
      <c r="C265" s="85" t="s">
        <v>339</v>
      </c>
      <c r="D265" s="159">
        <v>0.44</v>
      </c>
      <c r="E265" s="159">
        <v>0.44</v>
      </c>
      <c r="F265" s="159">
        <v>10.83</v>
      </c>
      <c r="G265" s="159">
        <v>51.87</v>
      </c>
      <c r="H265" s="159">
        <v>11.05</v>
      </c>
      <c r="I265" s="124">
        <v>14</v>
      </c>
      <c r="J265" s="2"/>
      <c r="K265" s="2"/>
    </row>
    <row r="266" spans="1:11" ht="65.25" thickBot="1">
      <c r="A266" s="2"/>
      <c r="B266" s="113" t="s">
        <v>7</v>
      </c>
      <c r="C266" s="85" t="s">
        <v>340</v>
      </c>
      <c r="D266" s="159">
        <f>SUM(D263:D265)</f>
        <v>17.94</v>
      </c>
      <c r="E266" s="159">
        <f>SUM(E263:E265)</f>
        <v>16.01</v>
      </c>
      <c r="F266" s="159">
        <f>SUM(F263:F265)</f>
        <v>63.86</v>
      </c>
      <c r="G266" s="159">
        <f>SUM(G263:G265)</f>
        <v>474.12</v>
      </c>
      <c r="H266" s="159">
        <f>SUM(H263:H265)</f>
        <v>12.430000000000001</v>
      </c>
      <c r="I266" s="168"/>
      <c r="K266" s="2"/>
    </row>
    <row r="267" spans="1:11" ht="65.25" thickBot="1">
      <c r="A267" s="2"/>
      <c r="B267" s="113"/>
      <c r="C267" s="85"/>
      <c r="D267" s="151" t="s">
        <v>1</v>
      </c>
      <c r="E267" s="152" t="s">
        <v>2</v>
      </c>
      <c r="F267" s="152" t="s">
        <v>3</v>
      </c>
      <c r="G267" s="83" t="s">
        <v>4</v>
      </c>
      <c r="H267" s="152" t="s">
        <v>5</v>
      </c>
      <c r="I267" s="124"/>
      <c r="K267" s="2"/>
    </row>
    <row r="268" spans="1:11" ht="65.25" thickBot="1">
      <c r="A268" s="2"/>
      <c r="B268" s="166" t="s">
        <v>101</v>
      </c>
      <c r="C268" s="85"/>
      <c r="D268" s="159">
        <f>D246+D249+D257+D261+D266</f>
        <v>53.22</v>
      </c>
      <c r="E268" s="159">
        <f>E246+E249+E257+E261+E266</f>
        <v>49.45</v>
      </c>
      <c r="F268" s="159">
        <f>F246+F249+F257+F261+F266</f>
        <v>234.56</v>
      </c>
      <c r="G268" s="159">
        <f>G246+G249+G257+G261+G266</f>
        <v>1633.0700000000002</v>
      </c>
      <c r="H268" s="159">
        <f>H246+H249+H257+H261+H266</f>
        <v>33.050000000000004</v>
      </c>
      <c r="I268" s="124"/>
      <c r="K268" s="2"/>
    </row>
    <row r="269" spans="1:11" ht="65.25" thickBot="1">
      <c r="A269" s="2"/>
      <c r="B269" s="166" t="s">
        <v>12</v>
      </c>
      <c r="C269" s="85"/>
      <c r="D269" s="159">
        <v>42</v>
      </c>
      <c r="E269" s="159">
        <v>47</v>
      </c>
      <c r="F269" s="159">
        <v>203</v>
      </c>
      <c r="G269" s="159">
        <v>1400</v>
      </c>
      <c r="H269" s="159">
        <v>45</v>
      </c>
      <c r="I269" s="124"/>
      <c r="K269" s="2"/>
    </row>
    <row r="270" spans="1:11" ht="129" thickBot="1">
      <c r="A270" s="2"/>
      <c r="B270" s="167" t="s">
        <v>13</v>
      </c>
      <c r="C270" s="152"/>
      <c r="D270" s="159">
        <f>D268+D269</f>
        <v>95.22</v>
      </c>
      <c r="E270" s="137">
        <f>E268*100/E269</f>
        <v>105.2127659574468</v>
      </c>
      <c r="F270" s="137">
        <f>F268*100/F269</f>
        <v>115.54679802955665</v>
      </c>
      <c r="G270" s="137">
        <f>G268*100/G269</f>
        <v>116.64785714285716</v>
      </c>
      <c r="H270" s="137">
        <f>H268*100/H269</f>
        <v>73.44444444444446</v>
      </c>
      <c r="I270" s="168"/>
      <c r="K270" s="2"/>
    </row>
    <row r="271" spans="1:11" ht="64.5">
      <c r="A271" s="2"/>
      <c r="B271" s="169"/>
      <c r="C271" s="170"/>
      <c r="D271" s="171"/>
      <c r="E271" s="171"/>
      <c r="F271" s="171"/>
      <c r="G271" s="171"/>
      <c r="H271" s="171"/>
      <c r="I271" s="172"/>
      <c r="K271" s="2"/>
    </row>
    <row r="272" spans="1:11" ht="64.5">
      <c r="A272" s="2"/>
      <c r="B272" s="1" t="s">
        <v>87</v>
      </c>
      <c r="C272" s="1"/>
      <c r="E272" s="171"/>
      <c r="F272" s="171"/>
      <c r="G272" s="171"/>
      <c r="H272" s="171"/>
      <c r="I272" s="172"/>
      <c r="K272" s="2"/>
    </row>
    <row r="273" spans="1:11" ht="75">
      <c r="A273" s="2"/>
      <c r="B273" s="1" t="s">
        <v>349</v>
      </c>
      <c r="I273" s="172"/>
      <c r="K273" s="2"/>
    </row>
    <row r="274" spans="1:11" ht="64.5">
      <c r="A274" s="2"/>
      <c r="B274" s="1" t="s">
        <v>85</v>
      </c>
      <c r="I274" s="172"/>
      <c r="K274" s="2"/>
    </row>
    <row r="275" spans="1:11" ht="75">
      <c r="A275" s="2"/>
      <c r="B275" s="1" t="s">
        <v>350</v>
      </c>
      <c r="C275" s="1"/>
      <c r="E275" s="171"/>
      <c r="F275" s="171"/>
      <c r="G275" s="171"/>
      <c r="H275" s="171"/>
      <c r="I275" s="172"/>
      <c r="K275" s="2"/>
    </row>
    <row r="276" spans="1:11" ht="64.5">
      <c r="A276" s="2"/>
      <c r="B276" s="1" t="s">
        <v>131</v>
      </c>
      <c r="C276" s="1"/>
      <c r="E276" s="171"/>
      <c r="F276" s="171"/>
      <c r="G276" s="171"/>
      <c r="H276" s="171"/>
      <c r="I276" s="172"/>
      <c r="K276" s="2"/>
    </row>
    <row r="277" spans="1:11" ht="65.25" thickBot="1">
      <c r="A277" s="2"/>
      <c r="B277" s="1" t="s">
        <v>86</v>
      </c>
      <c r="I277" s="172"/>
      <c r="K277" s="2"/>
    </row>
    <row r="278" spans="1:11" ht="65.25" thickBot="1">
      <c r="A278" s="2"/>
      <c r="B278" s="265" t="s">
        <v>83</v>
      </c>
      <c r="C278" s="266"/>
      <c r="D278" s="266"/>
      <c r="E278" s="266"/>
      <c r="F278" s="266"/>
      <c r="G278" s="266"/>
      <c r="H278" s="266"/>
      <c r="I278" s="266"/>
      <c r="J278" s="267"/>
      <c r="K278" s="2"/>
    </row>
    <row r="279" spans="1:11" ht="65.25" thickBot="1">
      <c r="A279" s="2"/>
      <c r="B279" s="242" t="s">
        <v>94</v>
      </c>
      <c r="C279" s="251" t="s">
        <v>95</v>
      </c>
      <c r="D279" s="239" t="s">
        <v>25</v>
      </c>
      <c r="E279" s="240"/>
      <c r="F279" s="241"/>
      <c r="G279" s="242" t="s">
        <v>58</v>
      </c>
      <c r="H279" s="242" t="s">
        <v>107</v>
      </c>
      <c r="I279" s="244" t="s">
        <v>106</v>
      </c>
      <c r="J279" s="188"/>
      <c r="K279" s="2"/>
    </row>
    <row r="280" spans="1:11" ht="65.25" thickBot="1">
      <c r="A280" s="2"/>
      <c r="B280" s="243"/>
      <c r="C280" s="252"/>
      <c r="D280" s="151" t="s">
        <v>1</v>
      </c>
      <c r="E280" s="152" t="s">
        <v>2</v>
      </c>
      <c r="F280" s="152" t="s">
        <v>3</v>
      </c>
      <c r="G280" s="243"/>
      <c r="H280" s="243"/>
      <c r="I280" s="245"/>
      <c r="J280" s="188"/>
      <c r="K280" s="2"/>
    </row>
    <row r="281" spans="1:11" ht="65.25" thickBot="1">
      <c r="A281" s="2"/>
      <c r="B281" s="174" t="s">
        <v>21</v>
      </c>
      <c r="C281" s="149"/>
      <c r="D281" s="149"/>
      <c r="E281" s="149"/>
      <c r="F281" s="149"/>
      <c r="G281" s="149"/>
      <c r="H281" s="149"/>
      <c r="I281" s="83"/>
      <c r="J281" s="188"/>
      <c r="K281" s="2"/>
    </row>
    <row r="282" spans="1:11" ht="65.25" thickBot="1">
      <c r="A282" s="2"/>
      <c r="B282" s="239" t="s">
        <v>6</v>
      </c>
      <c r="C282" s="240"/>
      <c r="D282" s="240"/>
      <c r="E282" s="240"/>
      <c r="F282" s="240"/>
      <c r="G282" s="240"/>
      <c r="H282" s="240"/>
      <c r="I282" s="241"/>
      <c r="J282" s="188"/>
      <c r="K282" s="2"/>
    </row>
    <row r="283" spans="1:11" ht="129.75" thickBot="1">
      <c r="A283" s="2"/>
      <c r="B283" s="160" t="s">
        <v>197</v>
      </c>
      <c r="C283" s="84">
        <v>150</v>
      </c>
      <c r="D283" s="158">
        <v>4.9</v>
      </c>
      <c r="E283" s="158">
        <v>5.5</v>
      </c>
      <c r="F283" s="158">
        <v>14.8</v>
      </c>
      <c r="G283" s="158">
        <v>127.5</v>
      </c>
      <c r="H283" s="158">
        <v>0.88</v>
      </c>
      <c r="I283" s="123">
        <v>64</v>
      </c>
      <c r="J283" s="188"/>
      <c r="K283" s="2"/>
    </row>
    <row r="284" spans="1:11" ht="65.25" thickBot="1">
      <c r="A284" s="2"/>
      <c r="B284" s="113" t="s">
        <v>17</v>
      </c>
      <c r="C284" s="84">
        <v>150</v>
      </c>
      <c r="D284" s="159">
        <v>2</v>
      </c>
      <c r="E284" s="159">
        <v>2.87</v>
      </c>
      <c r="F284" s="159">
        <v>13.07</v>
      </c>
      <c r="G284" s="159">
        <f>D284*4+E284*9+F284*4</f>
        <v>86.11</v>
      </c>
      <c r="H284" s="175">
        <v>1.1</v>
      </c>
      <c r="I284" s="124">
        <v>16</v>
      </c>
      <c r="J284" s="188"/>
      <c r="K284" s="2"/>
    </row>
    <row r="285" spans="1:11" ht="129.75" thickBot="1">
      <c r="A285" s="2"/>
      <c r="B285" s="113" t="s">
        <v>42</v>
      </c>
      <c r="C285" s="85" t="s">
        <v>317</v>
      </c>
      <c r="D285" s="159">
        <v>3</v>
      </c>
      <c r="E285" s="159">
        <v>5.62</v>
      </c>
      <c r="F285" s="159">
        <v>17.28</v>
      </c>
      <c r="G285" s="159">
        <f>D285*4+E285*9+F285*4</f>
        <v>131.7</v>
      </c>
      <c r="H285" s="159">
        <v>0.04</v>
      </c>
      <c r="I285" s="124">
        <v>3</v>
      </c>
      <c r="J285" s="188"/>
      <c r="K285" s="2"/>
    </row>
    <row r="286" spans="1:11" ht="65.25" thickBot="1">
      <c r="A286" s="2"/>
      <c r="B286" s="113" t="s">
        <v>7</v>
      </c>
      <c r="C286" s="85" t="s">
        <v>323</v>
      </c>
      <c r="D286" s="159">
        <f>SUM(D283:D285)</f>
        <v>9.9</v>
      </c>
      <c r="E286" s="159">
        <f>SUM(E283:E285)</f>
        <v>13.990000000000002</v>
      </c>
      <c r="F286" s="159">
        <f>SUM(F283:F285)</f>
        <v>45.150000000000006</v>
      </c>
      <c r="G286" s="159">
        <f>SUM(G283:G285)</f>
        <v>345.31</v>
      </c>
      <c r="H286" s="159">
        <f>SUM(H283:H285)</f>
        <v>2.02</v>
      </c>
      <c r="I286" s="124"/>
      <c r="J286" s="188"/>
      <c r="K286" s="2"/>
    </row>
    <row r="287" spans="1:11" ht="65.25" thickBot="1">
      <c r="A287" s="2"/>
      <c r="B287" s="239" t="s">
        <v>59</v>
      </c>
      <c r="C287" s="240"/>
      <c r="D287" s="240"/>
      <c r="E287" s="240"/>
      <c r="F287" s="240"/>
      <c r="G287" s="240"/>
      <c r="H287" s="240"/>
      <c r="I287" s="241"/>
      <c r="J287" s="188"/>
      <c r="K287" s="2"/>
    </row>
    <row r="288" spans="1:11" ht="65.25" thickBot="1">
      <c r="A288" s="2"/>
      <c r="B288" s="113" t="s">
        <v>119</v>
      </c>
      <c r="C288" s="161" t="s">
        <v>27</v>
      </c>
      <c r="D288" s="159">
        <v>0.2</v>
      </c>
      <c r="E288" s="159">
        <v>0.1</v>
      </c>
      <c r="F288" s="159">
        <v>10.1</v>
      </c>
      <c r="G288" s="159">
        <v>46</v>
      </c>
      <c r="H288" s="159">
        <v>2</v>
      </c>
      <c r="I288" s="124" t="s">
        <v>37</v>
      </c>
      <c r="J288" s="188"/>
      <c r="K288" s="2"/>
    </row>
    <row r="289" spans="1:11" ht="65.25" thickBot="1">
      <c r="A289" s="2"/>
      <c r="B289" s="113" t="s">
        <v>7</v>
      </c>
      <c r="C289" s="85" t="s">
        <v>27</v>
      </c>
      <c r="D289" s="159">
        <f>SUM(D288)</f>
        <v>0.2</v>
      </c>
      <c r="E289" s="159">
        <f>SUM(E288)</f>
        <v>0.1</v>
      </c>
      <c r="F289" s="159">
        <f>SUM(F288)</f>
        <v>10.1</v>
      </c>
      <c r="G289" s="159">
        <f>SUM(G288)</f>
        <v>46</v>
      </c>
      <c r="H289" s="159">
        <f>SUM(H288)</f>
        <v>2</v>
      </c>
      <c r="I289" s="124"/>
      <c r="J289" s="188"/>
      <c r="K289" s="2"/>
    </row>
    <row r="290" spans="1:11" ht="65.25" thickBot="1">
      <c r="A290" s="2"/>
      <c r="B290" s="239" t="s">
        <v>34</v>
      </c>
      <c r="C290" s="240"/>
      <c r="D290" s="240"/>
      <c r="E290" s="240"/>
      <c r="F290" s="240"/>
      <c r="G290" s="240"/>
      <c r="H290" s="240"/>
      <c r="I290" s="241"/>
      <c r="J290" s="188"/>
      <c r="K290" s="2"/>
    </row>
    <row r="291" spans="1:11" ht="65.25" thickBot="1">
      <c r="A291" s="2"/>
      <c r="B291" s="183" t="s">
        <v>240</v>
      </c>
      <c r="C291" s="161" t="s">
        <v>126</v>
      </c>
      <c r="D291" s="159">
        <v>0.59</v>
      </c>
      <c r="E291" s="159">
        <v>0.07</v>
      </c>
      <c r="F291" s="159">
        <v>1.83</v>
      </c>
      <c r="G291" s="159">
        <v>10.27</v>
      </c>
      <c r="H291" s="159">
        <v>7.33</v>
      </c>
      <c r="I291" s="124">
        <v>65</v>
      </c>
      <c r="J291" s="188"/>
      <c r="K291" s="2"/>
    </row>
    <row r="292" spans="1:11" ht="129.75" thickBot="1">
      <c r="A292" s="2"/>
      <c r="B292" s="113" t="s">
        <v>309</v>
      </c>
      <c r="C292" s="85" t="s">
        <v>288</v>
      </c>
      <c r="D292" s="159">
        <v>2.02</v>
      </c>
      <c r="E292" s="159">
        <v>2.69</v>
      </c>
      <c r="F292" s="159">
        <v>6.61</v>
      </c>
      <c r="G292" s="159">
        <v>66.07</v>
      </c>
      <c r="H292" s="159">
        <v>4.78</v>
      </c>
      <c r="I292" s="124">
        <v>29</v>
      </c>
      <c r="J292" s="188"/>
      <c r="K292" s="2"/>
    </row>
    <row r="293" spans="1:11" ht="65.25" thickBot="1">
      <c r="A293" s="2"/>
      <c r="B293" s="135" t="s">
        <v>251</v>
      </c>
      <c r="C293" s="177" t="s">
        <v>29</v>
      </c>
      <c r="D293" s="159">
        <v>9.88</v>
      </c>
      <c r="E293" s="159">
        <v>8.32</v>
      </c>
      <c r="F293" s="159">
        <v>12.95</v>
      </c>
      <c r="G293" s="159">
        <v>168</v>
      </c>
      <c r="H293" s="159">
        <v>5.08</v>
      </c>
      <c r="I293" s="124">
        <v>66</v>
      </c>
      <c r="J293" s="188"/>
      <c r="K293" s="2"/>
    </row>
    <row r="294" spans="1:11" ht="129.75" thickBot="1">
      <c r="A294" s="2"/>
      <c r="B294" s="113" t="s">
        <v>277</v>
      </c>
      <c r="C294" s="84">
        <v>25</v>
      </c>
      <c r="D294" s="159">
        <v>0.73</v>
      </c>
      <c r="E294" s="159">
        <v>8.02</v>
      </c>
      <c r="F294" s="159">
        <v>2.39</v>
      </c>
      <c r="G294" s="159">
        <v>82</v>
      </c>
      <c r="H294" s="159">
        <v>0.1</v>
      </c>
      <c r="I294" s="124">
        <v>30</v>
      </c>
      <c r="J294" s="188"/>
      <c r="K294" s="2"/>
    </row>
    <row r="295" spans="1:11" ht="194.25" thickBot="1">
      <c r="A295" s="2"/>
      <c r="B295" s="113" t="s">
        <v>205</v>
      </c>
      <c r="C295" s="85" t="s">
        <v>78</v>
      </c>
      <c r="D295" s="159">
        <v>2.5</v>
      </c>
      <c r="E295" s="159">
        <v>0.08</v>
      </c>
      <c r="F295" s="159">
        <v>4.17</v>
      </c>
      <c r="G295" s="159">
        <v>27.5</v>
      </c>
      <c r="H295" s="159">
        <v>5</v>
      </c>
      <c r="I295" s="124">
        <v>67</v>
      </c>
      <c r="J295" s="188"/>
      <c r="K295" s="2"/>
    </row>
    <row r="296" spans="1:11" ht="129.75" thickBot="1">
      <c r="A296" s="2"/>
      <c r="B296" s="135" t="s">
        <v>269</v>
      </c>
      <c r="C296" s="177" t="s">
        <v>270</v>
      </c>
      <c r="D296" s="159">
        <v>0</v>
      </c>
      <c r="E296" s="159">
        <v>0</v>
      </c>
      <c r="F296" s="159">
        <v>23.75</v>
      </c>
      <c r="G296" s="159">
        <v>91.7</v>
      </c>
      <c r="H296" s="159">
        <v>0</v>
      </c>
      <c r="I296" s="123">
        <v>22</v>
      </c>
      <c r="J296" s="188"/>
      <c r="K296" s="2"/>
    </row>
    <row r="297" spans="1:11" ht="129.75" thickBot="1">
      <c r="A297" s="2"/>
      <c r="B297" s="113" t="s">
        <v>75</v>
      </c>
      <c r="C297" s="84">
        <v>40</v>
      </c>
      <c r="D297" s="159">
        <v>2.24</v>
      </c>
      <c r="E297" s="159">
        <v>0.48</v>
      </c>
      <c r="F297" s="159">
        <v>19.76</v>
      </c>
      <c r="G297" s="159" t="s">
        <v>164</v>
      </c>
      <c r="H297" s="159">
        <v>0</v>
      </c>
      <c r="I297" s="124" t="s">
        <v>37</v>
      </c>
      <c r="J297" s="188"/>
      <c r="K297" s="2"/>
    </row>
    <row r="298" spans="1:11" ht="65.25" thickBot="1">
      <c r="A298" s="2"/>
      <c r="B298" s="160" t="s">
        <v>31</v>
      </c>
      <c r="C298" s="84">
        <v>509</v>
      </c>
      <c r="D298" s="158">
        <f>SUM(D291:D297)</f>
        <v>17.96</v>
      </c>
      <c r="E298" s="158">
        <f>SUM(E291:E297)</f>
        <v>19.66</v>
      </c>
      <c r="F298" s="158">
        <f>SUM(F291:F297)</f>
        <v>71.46000000000001</v>
      </c>
      <c r="G298" s="158">
        <f>SUM(G291:G297)</f>
        <v>445.53999999999996</v>
      </c>
      <c r="H298" s="158">
        <f>SUM(H291:H297)</f>
        <v>22.29</v>
      </c>
      <c r="I298" s="123"/>
      <c r="J298" s="188"/>
      <c r="K298" s="2"/>
    </row>
    <row r="299" spans="1:11" ht="65.25" thickBot="1">
      <c r="A299" s="2"/>
      <c r="B299" s="239" t="s">
        <v>122</v>
      </c>
      <c r="C299" s="240"/>
      <c r="D299" s="240"/>
      <c r="E299" s="240"/>
      <c r="F299" s="240"/>
      <c r="G299" s="240"/>
      <c r="H299" s="240"/>
      <c r="I299" s="241"/>
      <c r="J299" s="188"/>
      <c r="K299" s="2"/>
    </row>
    <row r="300" spans="1:11" ht="129.75" thickBot="1">
      <c r="A300" s="2"/>
      <c r="B300" s="113" t="s">
        <v>237</v>
      </c>
      <c r="C300" s="85" t="s">
        <v>92</v>
      </c>
      <c r="D300" s="158">
        <v>5.22</v>
      </c>
      <c r="E300" s="158">
        <v>5.7</v>
      </c>
      <c r="F300" s="158">
        <v>7.2</v>
      </c>
      <c r="G300" s="158">
        <v>106.2</v>
      </c>
      <c r="H300" s="158">
        <v>1.26</v>
      </c>
      <c r="I300" s="124">
        <v>8.9</v>
      </c>
      <c r="J300" s="189"/>
      <c r="K300" s="2"/>
    </row>
    <row r="301" spans="1:11" ht="65.25" thickBot="1">
      <c r="A301" s="2"/>
      <c r="B301" s="135" t="s">
        <v>221</v>
      </c>
      <c r="C301" s="85" t="s">
        <v>183</v>
      </c>
      <c r="D301" s="159">
        <v>5.14</v>
      </c>
      <c r="E301" s="159">
        <v>4.74</v>
      </c>
      <c r="F301" s="159">
        <v>10.07</v>
      </c>
      <c r="G301" s="159">
        <v>105</v>
      </c>
      <c r="H301" s="159">
        <v>0.16</v>
      </c>
      <c r="I301" s="124">
        <v>68</v>
      </c>
      <c r="J301" s="189"/>
      <c r="K301" s="2"/>
    </row>
    <row r="302" spans="1:11" ht="65.25" thickBot="1">
      <c r="A302" s="2"/>
      <c r="B302" s="113" t="s">
        <v>7</v>
      </c>
      <c r="C302" s="84">
        <f>C300+C301</f>
        <v>215</v>
      </c>
      <c r="D302" s="159">
        <f>SUM(D300:D301)</f>
        <v>10.36</v>
      </c>
      <c r="E302" s="159">
        <f>SUM(E300:E301)</f>
        <v>10.440000000000001</v>
      </c>
      <c r="F302" s="159">
        <f>SUM(F300:F301)</f>
        <v>17.27</v>
      </c>
      <c r="G302" s="159">
        <f>SUM(G300:G301)</f>
        <v>211.2</v>
      </c>
      <c r="H302" s="159">
        <f>SUM(H300:H301)</f>
        <v>1.42</v>
      </c>
      <c r="I302" s="124"/>
      <c r="J302" s="188"/>
      <c r="K302" s="2"/>
    </row>
    <row r="303" spans="1:11" ht="65.25" thickBot="1">
      <c r="A303" s="2"/>
      <c r="B303" s="246" t="s">
        <v>35</v>
      </c>
      <c r="C303" s="247"/>
      <c r="D303" s="247"/>
      <c r="E303" s="247"/>
      <c r="F303" s="247"/>
      <c r="G303" s="247"/>
      <c r="H303" s="247"/>
      <c r="I303" s="248"/>
      <c r="J303" s="188"/>
      <c r="K303" s="2"/>
    </row>
    <row r="304" spans="1:11" ht="65.25" thickBot="1">
      <c r="A304" s="2"/>
      <c r="B304" s="113" t="s">
        <v>44</v>
      </c>
      <c r="C304" s="177" t="s">
        <v>281</v>
      </c>
      <c r="D304" s="159">
        <v>10.35</v>
      </c>
      <c r="E304" s="159">
        <v>10.11</v>
      </c>
      <c r="F304" s="159">
        <v>0.9</v>
      </c>
      <c r="G304" s="159">
        <v>137</v>
      </c>
      <c r="H304" s="159">
        <v>1.1</v>
      </c>
      <c r="I304" s="124">
        <v>69</v>
      </c>
      <c r="J304" s="188"/>
      <c r="K304" s="2"/>
    </row>
    <row r="305" spans="1:11" ht="65.25" thickBot="1">
      <c r="A305" s="2"/>
      <c r="B305" s="113" t="s">
        <v>41</v>
      </c>
      <c r="C305" s="84">
        <v>120</v>
      </c>
      <c r="D305" s="159">
        <v>2.2</v>
      </c>
      <c r="E305" s="159">
        <v>4.18</v>
      </c>
      <c r="F305" s="159">
        <v>14.46</v>
      </c>
      <c r="G305" s="159">
        <f>D305*4+E305*9+F305*4</f>
        <v>104.26</v>
      </c>
      <c r="H305" s="159">
        <v>12.21</v>
      </c>
      <c r="I305" s="123">
        <v>32</v>
      </c>
      <c r="J305" s="188"/>
      <c r="K305" s="2"/>
    </row>
    <row r="306" spans="1:11" ht="65.25" thickBot="1">
      <c r="A306" s="2"/>
      <c r="B306" s="160" t="s">
        <v>8</v>
      </c>
      <c r="C306" s="84">
        <v>150</v>
      </c>
      <c r="D306" s="159">
        <v>0</v>
      </c>
      <c r="E306" s="159">
        <v>0</v>
      </c>
      <c r="F306" s="159">
        <v>8.98</v>
      </c>
      <c r="G306" s="159">
        <v>36</v>
      </c>
      <c r="H306" s="159">
        <v>0</v>
      </c>
      <c r="I306" s="123">
        <v>25</v>
      </c>
      <c r="J306" s="188"/>
      <c r="K306" s="2"/>
    </row>
    <row r="307" spans="1:11" ht="129.75" thickBot="1">
      <c r="A307" s="2"/>
      <c r="B307" s="113" t="s">
        <v>63</v>
      </c>
      <c r="C307" s="84">
        <v>30</v>
      </c>
      <c r="D307" s="159">
        <v>2.4</v>
      </c>
      <c r="E307" s="159">
        <v>0.3</v>
      </c>
      <c r="F307" s="159">
        <v>14.46</v>
      </c>
      <c r="G307" s="159">
        <v>70.8</v>
      </c>
      <c r="H307" s="159">
        <v>0</v>
      </c>
      <c r="I307" s="124" t="s">
        <v>37</v>
      </c>
      <c r="J307" s="188"/>
      <c r="K307" s="2"/>
    </row>
    <row r="308" spans="1:11" ht="129.75" thickBot="1">
      <c r="A308" s="2"/>
      <c r="B308" s="113" t="s">
        <v>204</v>
      </c>
      <c r="C308" s="85" t="s">
        <v>77</v>
      </c>
      <c r="D308" s="159">
        <v>0.28</v>
      </c>
      <c r="E308" s="159">
        <v>0.28</v>
      </c>
      <c r="F308" s="159">
        <v>6.89</v>
      </c>
      <c r="G308" s="159">
        <v>33.01</v>
      </c>
      <c r="H308" s="159">
        <v>7.03</v>
      </c>
      <c r="I308" s="124">
        <v>14</v>
      </c>
      <c r="J308" s="188"/>
      <c r="K308" s="2"/>
    </row>
    <row r="309" spans="1:11" ht="65.25" thickBot="1">
      <c r="A309" s="2"/>
      <c r="B309" s="113" t="s">
        <v>7</v>
      </c>
      <c r="C309" s="84">
        <f>C304+C305+C306+C307+C308</f>
        <v>445</v>
      </c>
      <c r="D309" s="159">
        <f>SUM(D304:D308)</f>
        <v>15.23</v>
      </c>
      <c r="E309" s="159">
        <f>SUM(E304:E308)</f>
        <v>14.87</v>
      </c>
      <c r="F309" s="159">
        <f>SUM(F304:F308)</f>
        <v>45.690000000000005</v>
      </c>
      <c r="G309" s="159">
        <f>SUM(G304:G308)</f>
        <v>381.07</v>
      </c>
      <c r="H309" s="159">
        <f>SUM(H304:H308)</f>
        <v>20.34</v>
      </c>
      <c r="I309" s="168"/>
      <c r="J309" s="188"/>
      <c r="K309" s="2"/>
    </row>
    <row r="310" spans="1:11" ht="65.25" thickBot="1">
      <c r="A310" s="2"/>
      <c r="B310" s="113"/>
      <c r="C310" s="85"/>
      <c r="D310" s="151" t="s">
        <v>1</v>
      </c>
      <c r="E310" s="152" t="s">
        <v>2</v>
      </c>
      <c r="F310" s="152" t="s">
        <v>3</v>
      </c>
      <c r="G310" s="83" t="s">
        <v>4</v>
      </c>
      <c r="H310" s="152" t="s">
        <v>5</v>
      </c>
      <c r="I310" s="124"/>
      <c r="J310" s="188"/>
      <c r="K310" s="2"/>
    </row>
    <row r="311" spans="1:11" ht="65.25" thickBot="1">
      <c r="A311" s="2"/>
      <c r="B311" s="166" t="s">
        <v>103</v>
      </c>
      <c r="C311" s="85"/>
      <c r="D311" s="159">
        <f>SUM(D286+D289+D298+D302+D309)</f>
        <v>53.650000000000006</v>
      </c>
      <c r="E311" s="159">
        <f>SUM(E286+E289+E298+E302+E309)</f>
        <v>59.059999999999995</v>
      </c>
      <c r="F311" s="159">
        <f>SUM(F286+F289+F298+F302+F309)</f>
        <v>189.67000000000002</v>
      </c>
      <c r="G311" s="159">
        <f>SUM(G286+G289+G298+G302+G309)</f>
        <v>1429.12</v>
      </c>
      <c r="H311" s="159">
        <f>SUM(H286+H289+H298+H302+H309)</f>
        <v>48.06999999999999</v>
      </c>
      <c r="I311" s="124"/>
      <c r="J311" s="188"/>
      <c r="K311" s="2"/>
    </row>
    <row r="312" spans="1:11" ht="65.25" thickBot="1">
      <c r="A312" s="2"/>
      <c r="B312" s="166" t="s">
        <v>12</v>
      </c>
      <c r="C312" s="85"/>
      <c r="D312" s="159">
        <v>42</v>
      </c>
      <c r="E312" s="159">
        <v>47</v>
      </c>
      <c r="F312" s="159">
        <v>203</v>
      </c>
      <c r="G312" s="159">
        <v>1400</v>
      </c>
      <c r="H312" s="159">
        <v>45</v>
      </c>
      <c r="I312" s="124"/>
      <c r="J312" s="188"/>
      <c r="K312" s="2"/>
    </row>
    <row r="313" spans="1:11" ht="129" thickBot="1">
      <c r="A313" s="2"/>
      <c r="B313" s="167" t="s">
        <v>13</v>
      </c>
      <c r="C313" s="152"/>
      <c r="D313" s="137">
        <f>D311*100/D312</f>
        <v>127.73809523809526</v>
      </c>
      <c r="E313" s="137">
        <f>E311*100/E312</f>
        <v>125.65957446808508</v>
      </c>
      <c r="F313" s="137">
        <f>F311*100/F312</f>
        <v>93.43349753694581</v>
      </c>
      <c r="G313" s="137">
        <f>G311*100/G312</f>
        <v>102.08</v>
      </c>
      <c r="H313" s="137">
        <f>H311*100/H312</f>
        <v>106.82222222222221</v>
      </c>
      <c r="I313" s="168"/>
      <c r="J313" s="190"/>
      <c r="K313" s="2"/>
    </row>
    <row r="314" spans="1:11" ht="64.5">
      <c r="A314" s="2"/>
      <c r="B314" s="169"/>
      <c r="C314" s="170"/>
      <c r="D314" s="171"/>
      <c r="E314" s="171"/>
      <c r="F314" s="171"/>
      <c r="G314" s="171"/>
      <c r="H314" s="171"/>
      <c r="I314" s="172"/>
      <c r="J314" s="2"/>
      <c r="K314" s="2"/>
    </row>
    <row r="315" spans="1:11" ht="64.5">
      <c r="A315" s="2"/>
      <c r="B315" s="1" t="s">
        <v>87</v>
      </c>
      <c r="C315" s="1"/>
      <c r="E315" s="171"/>
      <c r="F315" s="171"/>
      <c r="G315" s="171"/>
      <c r="H315" s="171"/>
      <c r="I315" s="172"/>
      <c r="J315" s="2"/>
      <c r="K315" s="2"/>
    </row>
    <row r="316" spans="1:11" ht="75">
      <c r="A316" s="2"/>
      <c r="B316" s="1" t="s">
        <v>349</v>
      </c>
      <c r="I316" s="172"/>
      <c r="J316" s="2"/>
      <c r="K316" s="2"/>
    </row>
    <row r="317" spans="1:11" ht="64.5">
      <c r="A317" s="2"/>
      <c r="B317" s="1" t="s">
        <v>85</v>
      </c>
      <c r="I317" s="172"/>
      <c r="J317" s="2"/>
      <c r="K317" s="2"/>
    </row>
    <row r="318" spans="1:11" ht="75">
      <c r="A318" s="2"/>
      <c r="B318" s="1" t="s">
        <v>350</v>
      </c>
      <c r="C318" s="1"/>
      <c r="E318" s="171"/>
      <c r="F318" s="171"/>
      <c r="G318" s="171"/>
      <c r="H318" s="171"/>
      <c r="I318" s="172"/>
      <c r="J318" s="2"/>
      <c r="K318" s="2"/>
    </row>
    <row r="319" spans="1:11" ht="64.5">
      <c r="A319" s="2"/>
      <c r="B319" s="1" t="s">
        <v>131</v>
      </c>
      <c r="C319" s="1"/>
      <c r="E319" s="171"/>
      <c r="F319" s="171"/>
      <c r="G319" s="171"/>
      <c r="H319" s="171"/>
      <c r="I319" s="172"/>
      <c r="J319" s="2"/>
      <c r="K319" s="2"/>
    </row>
    <row r="320" spans="1:11" ht="64.5">
      <c r="A320" s="2"/>
      <c r="B320" s="1" t="s">
        <v>86</v>
      </c>
      <c r="I320" s="172"/>
      <c r="J320" s="2"/>
      <c r="K320" s="2"/>
    </row>
    <row r="321" spans="1:11" ht="65.25" thickBot="1">
      <c r="A321" s="2"/>
      <c r="B321" s="169"/>
      <c r="C321" s="170"/>
      <c r="D321" s="171"/>
      <c r="E321" s="171"/>
      <c r="F321" s="171"/>
      <c r="G321" s="171"/>
      <c r="H321" s="171"/>
      <c r="I321" s="172"/>
      <c r="J321" s="2"/>
      <c r="K321" s="2"/>
    </row>
    <row r="322" spans="1:11" ht="65.25" thickBot="1">
      <c r="A322" s="2"/>
      <c r="B322" s="242" t="s">
        <v>94</v>
      </c>
      <c r="C322" s="251" t="s">
        <v>95</v>
      </c>
      <c r="D322" s="239" t="s">
        <v>25</v>
      </c>
      <c r="E322" s="240"/>
      <c r="F322" s="241"/>
      <c r="G322" s="242" t="s">
        <v>58</v>
      </c>
      <c r="H322" s="242" t="s">
        <v>107</v>
      </c>
      <c r="I322" s="244" t="s">
        <v>106</v>
      </c>
      <c r="J322" s="2"/>
      <c r="K322" s="2"/>
    </row>
    <row r="323" spans="1:11" ht="65.25" thickBot="1">
      <c r="A323" s="2"/>
      <c r="B323" s="243"/>
      <c r="C323" s="252"/>
      <c r="D323" s="151" t="s">
        <v>1</v>
      </c>
      <c r="E323" s="152" t="s">
        <v>2</v>
      </c>
      <c r="F323" s="152" t="s">
        <v>3</v>
      </c>
      <c r="G323" s="243"/>
      <c r="H323" s="243"/>
      <c r="I323" s="245"/>
      <c r="J323" s="2"/>
      <c r="K323" s="2"/>
    </row>
    <row r="324" spans="1:11" ht="65.25" thickBot="1">
      <c r="A324" s="2"/>
      <c r="B324" s="174" t="s">
        <v>22</v>
      </c>
      <c r="C324" s="149"/>
      <c r="D324" s="149"/>
      <c r="E324" s="149"/>
      <c r="F324" s="149"/>
      <c r="G324" s="149"/>
      <c r="H324" s="149"/>
      <c r="I324" s="150"/>
      <c r="J324" s="2"/>
      <c r="K324" s="2"/>
    </row>
    <row r="325" spans="1:11" ht="65.25" thickBot="1">
      <c r="A325" s="2"/>
      <c r="B325" s="239" t="s">
        <v>6</v>
      </c>
      <c r="C325" s="240"/>
      <c r="D325" s="240"/>
      <c r="E325" s="240"/>
      <c r="F325" s="240"/>
      <c r="G325" s="240"/>
      <c r="H325" s="240"/>
      <c r="I325" s="241"/>
      <c r="J325" s="2"/>
      <c r="K325" s="2"/>
    </row>
    <row r="326" spans="1:11" ht="129.75" thickBot="1">
      <c r="A326" s="2"/>
      <c r="B326" s="160" t="s">
        <v>190</v>
      </c>
      <c r="C326" s="84">
        <v>150</v>
      </c>
      <c r="D326" s="158">
        <v>4.33</v>
      </c>
      <c r="E326" s="158">
        <v>5.38</v>
      </c>
      <c r="F326" s="158">
        <v>21.61</v>
      </c>
      <c r="G326" s="158">
        <v>150.75</v>
      </c>
      <c r="H326" s="158">
        <v>1.46</v>
      </c>
      <c r="I326" s="123">
        <v>70</v>
      </c>
      <c r="J326" s="2"/>
      <c r="K326" s="2"/>
    </row>
    <row r="327" spans="1:11" ht="129.75" thickBot="1">
      <c r="A327" s="2"/>
      <c r="B327" s="113" t="s">
        <v>88</v>
      </c>
      <c r="C327" s="84">
        <v>150</v>
      </c>
      <c r="D327" s="158">
        <v>2.2</v>
      </c>
      <c r="E327" s="158">
        <v>2.92</v>
      </c>
      <c r="F327" s="158">
        <v>13.17</v>
      </c>
      <c r="G327" s="158">
        <f>D327*4+E327*9+F327*4</f>
        <v>87.75999999999999</v>
      </c>
      <c r="H327" s="158">
        <v>1.1</v>
      </c>
      <c r="I327" s="124">
        <v>36</v>
      </c>
      <c r="J327" s="2"/>
      <c r="K327" s="2"/>
    </row>
    <row r="328" spans="1:11" ht="129.75" thickBot="1">
      <c r="A328" s="2"/>
      <c r="B328" s="113" t="s">
        <v>232</v>
      </c>
      <c r="C328" s="85" t="s">
        <v>321</v>
      </c>
      <c r="D328" s="159">
        <v>2.3</v>
      </c>
      <c r="E328" s="159">
        <v>4.57</v>
      </c>
      <c r="F328" s="159">
        <v>17.3</v>
      </c>
      <c r="G328" s="159">
        <f>D328*4+E328*9+F328*4</f>
        <v>119.53</v>
      </c>
      <c r="H328" s="159">
        <v>0</v>
      </c>
      <c r="I328" s="124">
        <v>17</v>
      </c>
      <c r="J328" s="2"/>
      <c r="K328" s="2"/>
    </row>
    <row r="329" spans="1:11" ht="65.25" thickBot="1">
      <c r="A329" s="2"/>
      <c r="B329" s="113" t="s">
        <v>7</v>
      </c>
      <c r="C329" s="85" t="s">
        <v>328</v>
      </c>
      <c r="D329" s="159">
        <f>SUM(D326:D328)</f>
        <v>8.83</v>
      </c>
      <c r="E329" s="159">
        <f>SUM(E326+E327+E328)</f>
        <v>12.870000000000001</v>
      </c>
      <c r="F329" s="159">
        <f>SUM(F326+F327+F328)</f>
        <v>52.08</v>
      </c>
      <c r="G329" s="159">
        <f>SUM(G326+G327+G328)</f>
        <v>358.03999999999996</v>
      </c>
      <c r="H329" s="159">
        <f>SUM(H326+H327+H328)</f>
        <v>2.56</v>
      </c>
      <c r="I329" s="124"/>
      <c r="J329" s="2"/>
      <c r="K329" s="2"/>
    </row>
    <row r="330" spans="1:11" ht="65.25" thickBot="1">
      <c r="A330" s="2"/>
      <c r="B330" s="239" t="s">
        <v>59</v>
      </c>
      <c r="C330" s="240"/>
      <c r="D330" s="240"/>
      <c r="E330" s="240"/>
      <c r="F330" s="240"/>
      <c r="G330" s="240"/>
      <c r="H330" s="240"/>
      <c r="I330" s="241"/>
      <c r="J330" s="2"/>
      <c r="K330" s="2"/>
    </row>
    <row r="331" spans="1:11" ht="65.25" thickBot="1">
      <c r="A331" s="2"/>
      <c r="B331" s="113" t="s">
        <v>119</v>
      </c>
      <c r="C331" s="161" t="s">
        <v>27</v>
      </c>
      <c r="D331" s="159">
        <v>0.2</v>
      </c>
      <c r="E331" s="159">
        <v>0.1</v>
      </c>
      <c r="F331" s="159">
        <v>10.1</v>
      </c>
      <c r="G331" s="159">
        <v>46</v>
      </c>
      <c r="H331" s="159">
        <v>2</v>
      </c>
      <c r="I331" s="124" t="s">
        <v>37</v>
      </c>
      <c r="J331" s="2"/>
      <c r="K331" s="2"/>
    </row>
    <row r="332" spans="1:11" ht="65.25" thickBot="1">
      <c r="A332" s="2"/>
      <c r="B332" s="113" t="s">
        <v>7</v>
      </c>
      <c r="C332" s="85" t="s">
        <v>27</v>
      </c>
      <c r="D332" s="159">
        <f>SUM(D331)</f>
        <v>0.2</v>
      </c>
      <c r="E332" s="159">
        <f>SUM(E331)</f>
        <v>0.1</v>
      </c>
      <c r="F332" s="159">
        <f>SUM(F331)</f>
        <v>10.1</v>
      </c>
      <c r="G332" s="159">
        <f>SUM(G331)</f>
        <v>46</v>
      </c>
      <c r="H332" s="159">
        <f>SUM(H331)</f>
        <v>2</v>
      </c>
      <c r="I332" s="124"/>
      <c r="J332" s="2"/>
      <c r="K332" s="2"/>
    </row>
    <row r="333" spans="1:11" ht="65.25" thickBot="1">
      <c r="A333" s="2"/>
      <c r="B333" s="239" t="s">
        <v>34</v>
      </c>
      <c r="C333" s="240"/>
      <c r="D333" s="240"/>
      <c r="E333" s="240"/>
      <c r="F333" s="240"/>
      <c r="G333" s="240"/>
      <c r="H333" s="240"/>
      <c r="I333" s="241"/>
      <c r="J333" s="2"/>
      <c r="K333" s="2"/>
    </row>
    <row r="334" spans="1:11" ht="65.25" thickBot="1">
      <c r="A334" s="2"/>
      <c r="B334" s="162" t="s">
        <v>265</v>
      </c>
      <c r="C334" s="163" t="s">
        <v>115</v>
      </c>
      <c r="D334" s="157">
        <v>0.53</v>
      </c>
      <c r="E334" s="157">
        <v>2.02</v>
      </c>
      <c r="F334" s="157">
        <v>5.96</v>
      </c>
      <c r="G334" s="157">
        <v>44</v>
      </c>
      <c r="H334" s="157">
        <v>2.14</v>
      </c>
      <c r="I334" s="131">
        <v>71</v>
      </c>
      <c r="J334" s="2"/>
      <c r="K334" s="2"/>
    </row>
    <row r="335" spans="1:11" ht="129.75" thickBot="1">
      <c r="A335" s="2"/>
      <c r="B335" s="135" t="s">
        <v>312</v>
      </c>
      <c r="C335" s="85" t="s">
        <v>288</v>
      </c>
      <c r="D335" s="159">
        <v>1.99</v>
      </c>
      <c r="E335" s="159">
        <v>2.9</v>
      </c>
      <c r="F335" s="159">
        <v>9.44</v>
      </c>
      <c r="G335" s="159">
        <v>69.12</v>
      </c>
      <c r="H335" s="159">
        <v>3.78</v>
      </c>
      <c r="I335" s="124">
        <v>72</v>
      </c>
      <c r="J335" s="2"/>
      <c r="K335" s="2"/>
    </row>
    <row r="336" spans="1:11" ht="65.25" thickBot="1">
      <c r="A336" s="2"/>
      <c r="B336" s="113" t="s">
        <v>175</v>
      </c>
      <c r="C336" s="85" t="s">
        <v>92</v>
      </c>
      <c r="D336" s="159">
        <v>11.17</v>
      </c>
      <c r="E336" s="159">
        <v>10.21</v>
      </c>
      <c r="F336" s="159">
        <v>15.21</v>
      </c>
      <c r="G336" s="159">
        <v>202.5</v>
      </c>
      <c r="H336" s="159">
        <v>8.38</v>
      </c>
      <c r="I336" s="123">
        <v>73</v>
      </c>
      <c r="J336" s="2"/>
      <c r="K336" s="2"/>
    </row>
    <row r="337" spans="1:11" ht="65.25" thickBot="1">
      <c r="A337" s="2"/>
      <c r="B337" s="135" t="s">
        <v>234</v>
      </c>
      <c r="C337" s="84">
        <v>150</v>
      </c>
      <c r="D337" s="159">
        <v>0.18</v>
      </c>
      <c r="E337" s="159">
        <v>0.01</v>
      </c>
      <c r="F337" s="159">
        <v>13.05</v>
      </c>
      <c r="G337" s="159">
        <v>56.67</v>
      </c>
      <c r="H337" s="159">
        <v>7.67</v>
      </c>
      <c r="I337" s="124">
        <v>74</v>
      </c>
      <c r="J337" s="2"/>
      <c r="K337" s="2"/>
    </row>
    <row r="338" spans="1:11" ht="129.75" thickBot="1">
      <c r="A338" s="2"/>
      <c r="B338" s="113" t="s">
        <v>75</v>
      </c>
      <c r="C338" s="84">
        <v>40</v>
      </c>
      <c r="D338" s="159">
        <v>2.24</v>
      </c>
      <c r="E338" s="159">
        <v>0.48</v>
      </c>
      <c r="F338" s="159">
        <v>19.76</v>
      </c>
      <c r="G338" s="159">
        <v>92.8</v>
      </c>
      <c r="H338" s="159">
        <v>0</v>
      </c>
      <c r="I338" s="124" t="s">
        <v>37</v>
      </c>
      <c r="J338" s="2"/>
      <c r="K338" s="2"/>
    </row>
    <row r="339" spans="1:11" ht="65.25" thickBot="1">
      <c r="A339" s="2"/>
      <c r="B339" s="160" t="s">
        <v>31</v>
      </c>
      <c r="C339" s="84">
        <v>529</v>
      </c>
      <c r="D339" s="158">
        <f>SUM(D334:D338)</f>
        <v>16.11</v>
      </c>
      <c r="E339" s="158">
        <f>SUM(E334:E338)</f>
        <v>15.620000000000001</v>
      </c>
      <c r="F339" s="158">
        <f>SUM(F334:F338)</f>
        <v>63.42</v>
      </c>
      <c r="G339" s="158">
        <f>SUM(G334:G338)</f>
        <v>465.09000000000003</v>
      </c>
      <c r="H339" s="158">
        <f>SUM(H334:H338)</f>
        <v>21.97</v>
      </c>
      <c r="I339" s="123"/>
      <c r="J339" s="2"/>
      <c r="K339" s="2"/>
    </row>
    <row r="340" spans="1:11" ht="65.25" thickBot="1">
      <c r="A340" s="2"/>
      <c r="B340" s="239" t="s">
        <v>122</v>
      </c>
      <c r="C340" s="240"/>
      <c r="D340" s="240"/>
      <c r="E340" s="240"/>
      <c r="F340" s="240"/>
      <c r="G340" s="240"/>
      <c r="H340" s="240"/>
      <c r="I340" s="241"/>
      <c r="J340" s="2"/>
      <c r="K340" s="2"/>
    </row>
    <row r="341" spans="1:11" ht="129.75" thickBot="1">
      <c r="A341" s="2"/>
      <c r="B341" s="113" t="s">
        <v>237</v>
      </c>
      <c r="C341" s="85" t="s">
        <v>28</v>
      </c>
      <c r="D341" s="158">
        <v>4.35</v>
      </c>
      <c r="E341" s="158">
        <v>4.8</v>
      </c>
      <c r="F341" s="158">
        <v>7.2</v>
      </c>
      <c r="G341" s="158">
        <v>106.2</v>
      </c>
      <c r="H341" s="158">
        <v>1.26</v>
      </c>
      <c r="I341" s="124">
        <v>8.9</v>
      </c>
      <c r="J341" s="2"/>
      <c r="K341" s="2"/>
    </row>
    <row r="342" spans="1:11" ht="65.25" thickBot="1">
      <c r="A342" s="2"/>
      <c r="B342" s="113" t="s">
        <v>220</v>
      </c>
      <c r="C342" s="86" t="s">
        <v>78</v>
      </c>
      <c r="D342" s="159">
        <v>5.43</v>
      </c>
      <c r="E342" s="159">
        <v>7.5</v>
      </c>
      <c r="F342" s="159">
        <v>29.4</v>
      </c>
      <c r="G342" s="159">
        <v>193.5</v>
      </c>
      <c r="H342" s="159">
        <v>0.18</v>
      </c>
      <c r="I342" s="124">
        <v>75</v>
      </c>
      <c r="J342" s="2"/>
      <c r="K342" s="2"/>
    </row>
    <row r="343" spans="1:11" ht="65.25" thickBot="1">
      <c r="A343" s="2"/>
      <c r="B343" s="113" t="s">
        <v>7</v>
      </c>
      <c r="C343" s="84">
        <v>200</v>
      </c>
      <c r="D343" s="159">
        <f>SUM(D341:D342)</f>
        <v>9.78</v>
      </c>
      <c r="E343" s="159">
        <f>SUM(E341:E342)</f>
        <v>12.3</v>
      </c>
      <c r="F343" s="159">
        <f>SUM(F341:F342)</f>
        <v>36.6</v>
      </c>
      <c r="G343" s="159">
        <f>SUM(G341:G342)</f>
        <v>299.7</v>
      </c>
      <c r="H343" s="159">
        <f>SUM(H341:H342)</f>
        <v>1.44</v>
      </c>
      <c r="I343" s="124"/>
      <c r="J343" s="2"/>
      <c r="K343" s="2"/>
    </row>
    <row r="344" spans="1:11" ht="65.25" thickBot="1">
      <c r="A344" s="2"/>
      <c r="B344" s="246" t="s">
        <v>35</v>
      </c>
      <c r="C344" s="247"/>
      <c r="D344" s="247"/>
      <c r="E344" s="247"/>
      <c r="F344" s="247"/>
      <c r="G344" s="247"/>
      <c r="H344" s="247"/>
      <c r="I344" s="248"/>
      <c r="J344" s="2"/>
      <c r="K344" s="2"/>
    </row>
    <row r="345" spans="1:11" ht="65.25" thickBot="1">
      <c r="A345" s="2"/>
      <c r="B345" s="113" t="s">
        <v>181</v>
      </c>
      <c r="C345" s="177" t="s">
        <v>189</v>
      </c>
      <c r="D345" s="159">
        <v>2.22</v>
      </c>
      <c r="E345" s="159">
        <v>13.17</v>
      </c>
      <c r="F345" s="159">
        <v>10.57</v>
      </c>
      <c r="G345" s="159">
        <v>169</v>
      </c>
      <c r="H345" s="159">
        <v>11.58</v>
      </c>
      <c r="I345" s="124">
        <v>76</v>
      </c>
      <c r="J345" s="2"/>
      <c r="K345" s="2"/>
    </row>
    <row r="346" spans="1:11" ht="65.25" thickBot="1">
      <c r="A346" s="2"/>
      <c r="B346" s="165" t="s">
        <v>187</v>
      </c>
      <c r="C346" s="84">
        <v>90</v>
      </c>
      <c r="D346" s="159">
        <v>6.24</v>
      </c>
      <c r="E346" s="159">
        <v>7.67</v>
      </c>
      <c r="F346" s="159">
        <v>2.67</v>
      </c>
      <c r="G346" s="137">
        <v>103</v>
      </c>
      <c r="H346" s="137">
        <v>0.65</v>
      </c>
      <c r="I346" s="124">
        <v>11</v>
      </c>
      <c r="J346" s="2"/>
      <c r="K346" s="2"/>
    </row>
    <row r="347" spans="1:11" ht="129.75" thickBot="1">
      <c r="A347" s="2"/>
      <c r="B347" s="113" t="s">
        <v>63</v>
      </c>
      <c r="C347" s="84">
        <v>30</v>
      </c>
      <c r="D347" s="159">
        <v>2.4</v>
      </c>
      <c r="E347" s="159">
        <v>0.3</v>
      </c>
      <c r="F347" s="159">
        <v>14.46</v>
      </c>
      <c r="G347" s="159">
        <v>70.8</v>
      </c>
      <c r="H347" s="159">
        <v>0</v>
      </c>
      <c r="I347" s="124" t="s">
        <v>37</v>
      </c>
      <c r="J347" s="2"/>
      <c r="K347" s="2"/>
    </row>
    <row r="348" spans="1:11" ht="65.25" thickBot="1">
      <c r="A348" s="2"/>
      <c r="B348" s="160" t="s">
        <v>8</v>
      </c>
      <c r="C348" s="84">
        <v>150</v>
      </c>
      <c r="D348" s="159">
        <v>0</v>
      </c>
      <c r="E348" s="159">
        <v>0</v>
      </c>
      <c r="F348" s="159">
        <v>8.98</v>
      </c>
      <c r="G348" s="159">
        <v>36</v>
      </c>
      <c r="H348" s="159">
        <v>0</v>
      </c>
      <c r="I348" s="123">
        <v>25</v>
      </c>
      <c r="J348" s="2"/>
      <c r="K348" s="2"/>
    </row>
    <row r="349" spans="1:11" ht="65.25" thickBot="1">
      <c r="A349" s="2"/>
      <c r="B349" s="113" t="s">
        <v>7</v>
      </c>
      <c r="C349" s="84">
        <f>C345+C346+C347+C348</f>
        <v>400</v>
      </c>
      <c r="D349" s="159">
        <f>SUM(D345:D348)</f>
        <v>10.860000000000001</v>
      </c>
      <c r="E349" s="159">
        <f>SUM(E345:E348)</f>
        <v>21.14</v>
      </c>
      <c r="F349" s="159">
        <f>SUM(F345:F348)</f>
        <v>36.68000000000001</v>
      </c>
      <c r="G349" s="159">
        <f>SUM(G345:G348)</f>
        <v>378.8</v>
      </c>
      <c r="H349" s="159">
        <f>SUM(H345:H348)</f>
        <v>12.23</v>
      </c>
      <c r="I349" s="168"/>
      <c r="J349" s="2"/>
      <c r="K349" s="2"/>
    </row>
    <row r="350" spans="1:11" ht="65.25" thickBot="1">
      <c r="A350" s="2"/>
      <c r="B350" s="113"/>
      <c r="C350" s="85"/>
      <c r="D350" s="151" t="s">
        <v>1</v>
      </c>
      <c r="E350" s="152" t="s">
        <v>2</v>
      </c>
      <c r="F350" s="152" t="s">
        <v>3</v>
      </c>
      <c r="G350" s="83" t="s">
        <v>4</v>
      </c>
      <c r="H350" s="152" t="s">
        <v>5</v>
      </c>
      <c r="I350" s="124"/>
      <c r="J350" s="2"/>
      <c r="K350" s="2"/>
    </row>
    <row r="351" spans="1:11" ht="65.25" thickBot="1">
      <c r="A351" s="2"/>
      <c r="B351" s="166" t="s">
        <v>104</v>
      </c>
      <c r="C351" s="85"/>
      <c r="D351" s="159">
        <f>SUM(D329+D332+D339+D343+D349)</f>
        <v>45.78</v>
      </c>
      <c r="E351" s="159">
        <f>SUM(E329+E332+E339+E343+E349)</f>
        <v>62.03</v>
      </c>
      <c r="F351" s="159">
        <f>SUM(F329+F332+F339+F343+F349)</f>
        <v>198.88</v>
      </c>
      <c r="G351" s="159">
        <f>SUM(G329+G332+G339+G343+G349)</f>
        <v>1547.6299999999999</v>
      </c>
      <c r="H351" s="159">
        <f>SUM(H329+H332+H339+H343+H349)</f>
        <v>40.2</v>
      </c>
      <c r="I351" s="124"/>
      <c r="J351" s="2"/>
      <c r="K351" s="2"/>
    </row>
    <row r="352" spans="1:11" ht="65.25" thickBot="1">
      <c r="A352" s="2"/>
      <c r="B352" s="166" t="s">
        <v>12</v>
      </c>
      <c r="C352" s="85"/>
      <c r="D352" s="159">
        <v>42</v>
      </c>
      <c r="E352" s="159">
        <v>47</v>
      </c>
      <c r="F352" s="159">
        <v>203</v>
      </c>
      <c r="G352" s="159">
        <v>1400</v>
      </c>
      <c r="H352" s="159">
        <v>45</v>
      </c>
      <c r="I352" s="124"/>
      <c r="J352" s="2"/>
      <c r="K352" s="2"/>
    </row>
    <row r="353" spans="1:11" ht="129" thickBot="1">
      <c r="A353" s="2"/>
      <c r="B353" s="167" t="s">
        <v>13</v>
      </c>
      <c r="C353" s="152"/>
      <c r="D353" s="137">
        <f>D351*100/D352</f>
        <v>109</v>
      </c>
      <c r="E353" s="137">
        <f>E351*100/E352</f>
        <v>131.9787234042553</v>
      </c>
      <c r="F353" s="137">
        <f>F351*100/F352</f>
        <v>97.9704433497537</v>
      </c>
      <c r="G353" s="137">
        <f>G351*100/G352</f>
        <v>110.545</v>
      </c>
      <c r="H353" s="137">
        <f>H351*100/H352</f>
        <v>89.33333333333334</v>
      </c>
      <c r="I353" s="168"/>
      <c r="J353" s="2"/>
      <c r="K353" s="2"/>
    </row>
    <row r="354" spans="1:11" ht="64.5">
      <c r="A354" s="2"/>
      <c r="B354" s="169"/>
      <c r="C354" s="170"/>
      <c r="D354" s="171"/>
      <c r="E354" s="171"/>
      <c r="F354" s="171"/>
      <c r="G354" s="171"/>
      <c r="H354" s="171"/>
      <c r="I354" s="172"/>
      <c r="J354" s="2"/>
      <c r="K354" s="2"/>
    </row>
    <row r="355" spans="1:11" ht="64.5">
      <c r="A355" s="2"/>
      <c r="B355" s="1" t="s">
        <v>87</v>
      </c>
      <c r="C355" s="1"/>
      <c r="E355" s="171"/>
      <c r="F355" s="171"/>
      <c r="G355" s="171"/>
      <c r="H355" s="171"/>
      <c r="I355" s="172"/>
      <c r="K355" s="2"/>
    </row>
    <row r="356" spans="1:11" ht="75">
      <c r="A356" s="2"/>
      <c r="B356" s="1" t="s">
        <v>349</v>
      </c>
      <c r="I356" s="172"/>
      <c r="K356" s="2"/>
    </row>
    <row r="357" spans="1:11" ht="64.5">
      <c r="A357" s="2"/>
      <c r="B357" s="1" t="s">
        <v>85</v>
      </c>
      <c r="I357" s="172"/>
      <c r="K357" s="2"/>
    </row>
    <row r="358" spans="1:11" ht="75">
      <c r="A358" s="2"/>
      <c r="B358" s="1" t="s">
        <v>350</v>
      </c>
      <c r="C358" s="1"/>
      <c r="E358" s="171"/>
      <c r="F358" s="171"/>
      <c r="G358" s="171"/>
      <c r="H358" s="171"/>
      <c r="I358" s="172"/>
      <c r="K358" s="2"/>
    </row>
    <row r="359" spans="1:11" ht="64.5">
      <c r="A359" s="2"/>
      <c r="B359" s="1" t="s">
        <v>131</v>
      </c>
      <c r="C359" s="1"/>
      <c r="E359" s="171"/>
      <c r="F359" s="171"/>
      <c r="G359" s="171"/>
      <c r="H359" s="171"/>
      <c r="I359" s="172"/>
      <c r="K359" s="2"/>
    </row>
    <row r="360" spans="1:11" ht="65.25" thickBot="1">
      <c r="A360" s="2"/>
      <c r="B360" s="1" t="s">
        <v>86</v>
      </c>
      <c r="I360" s="172"/>
      <c r="K360" s="2"/>
    </row>
    <row r="361" spans="1:11" ht="65.25" thickBot="1">
      <c r="A361" s="2"/>
      <c r="B361" s="242" t="s">
        <v>94</v>
      </c>
      <c r="C361" s="251" t="s">
        <v>95</v>
      </c>
      <c r="D361" s="239" t="s">
        <v>25</v>
      </c>
      <c r="E361" s="240"/>
      <c r="F361" s="241"/>
      <c r="G361" s="242" t="s">
        <v>58</v>
      </c>
      <c r="H361" s="242" t="s">
        <v>107</v>
      </c>
      <c r="I361" s="244" t="s">
        <v>106</v>
      </c>
      <c r="K361" s="2"/>
    </row>
    <row r="362" spans="1:11" ht="65.25" thickBot="1">
      <c r="A362" s="2"/>
      <c r="B362" s="243"/>
      <c r="C362" s="252"/>
      <c r="D362" s="151" t="s">
        <v>1</v>
      </c>
      <c r="E362" s="152" t="s">
        <v>2</v>
      </c>
      <c r="F362" s="152" t="s">
        <v>3</v>
      </c>
      <c r="G362" s="243"/>
      <c r="H362" s="243"/>
      <c r="I362" s="245"/>
      <c r="K362" s="2"/>
    </row>
    <row r="363" spans="1:11" ht="65.25" thickBot="1">
      <c r="A363" s="2"/>
      <c r="B363" s="174" t="s">
        <v>23</v>
      </c>
      <c r="C363" s="149"/>
      <c r="D363" s="149"/>
      <c r="E363" s="149"/>
      <c r="F363" s="149"/>
      <c r="G363" s="149"/>
      <c r="H363" s="149"/>
      <c r="I363" s="150"/>
      <c r="K363" s="2"/>
    </row>
    <row r="364" spans="1:11" ht="65.25" thickBot="1">
      <c r="A364" s="2"/>
      <c r="B364" s="239" t="s">
        <v>6</v>
      </c>
      <c r="C364" s="240"/>
      <c r="D364" s="240"/>
      <c r="E364" s="240"/>
      <c r="F364" s="240"/>
      <c r="G364" s="240"/>
      <c r="H364" s="240"/>
      <c r="I364" s="241"/>
      <c r="K364" s="2"/>
    </row>
    <row r="365" spans="1:11" ht="129.75" thickBot="1">
      <c r="A365" s="2"/>
      <c r="B365" s="160" t="s">
        <v>194</v>
      </c>
      <c r="C365" s="84" t="s">
        <v>28</v>
      </c>
      <c r="D365" s="181">
        <v>5.01</v>
      </c>
      <c r="E365" s="181">
        <v>5.42</v>
      </c>
      <c r="F365" s="181">
        <v>20.66</v>
      </c>
      <c r="G365" s="181">
        <v>150</v>
      </c>
      <c r="H365" s="181">
        <v>1.46</v>
      </c>
      <c r="I365" s="129">
        <v>77</v>
      </c>
      <c r="J365" s="178"/>
      <c r="K365" s="2"/>
    </row>
    <row r="366" spans="1:11" ht="65.25" thickBot="1">
      <c r="A366" s="2"/>
      <c r="B366" s="113" t="s">
        <v>17</v>
      </c>
      <c r="C366" s="84">
        <v>150</v>
      </c>
      <c r="D366" s="159">
        <v>2</v>
      </c>
      <c r="E366" s="159">
        <v>2.87</v>
      </c>
      <c r="F366" s="159">
        <v>13.07</v>
      </c>
      <c r="G366" s="159">
        <f>D366*4+E366*9+F366*4</f>
        <v>86.11</v>
      </c>
      <c r="H366" s="175">
        <v>1.1</v>
      </c>
      <c r="I366" s="124">
        <v>16</v>
      </c>
      <c r="K366" s="2"/>
    </row>
    <row r="367" spans="1:11" ht="129.75" thickBot="1">
      <c r="A367" s="2"/>
      <c r="B367" s="113" t="s">
        <v>42</v>
      </c>
      <c r="C367" s="85" t="s">
        <v>317</v>
      </c>
      <c r="D367" s="159">
        <v>3</v>
      </c>
      <c r="E367" s="159">
        <v>5.62</v>
      </c>
      <c r="F367" s="159">
        <v>17.28</v>
      </c>
      <c r="G367" s="159">
        <f>D367*4+E367*9+F367*4</f>
        <v>131.7</v>
      </c>
      <c r="H367" s="159">
        <v>0.04</v>
      </c>
      <c r="I367" s="124">
        <v>3</v>
      </c>
      <c r="K367" s="2"/>
    </row>
    <row r="368" spans="1:11" ht="65.25" thickBot="1">
      <c r="A368" s="2"/>
      <c r="B368" s="113" t="s">
        <v>7</v>
      </c>
      <c r="C368" s="85" t="s">
        <v>323</v>
      </c>
      <c r="D368" s="159">
        <f>SUM(D365:D367)</f>
        <v>10.01</v>
      </c>
      <c r="E368" s="159">
        <f>SUM(E365+E366+E367)</f>
        <v>13.91</v>
      </c>
      <c r="F368" s="159">
        <f>SUM(F365+F366+F367)</f>
        <v>51.010000000000005</v>
      </c>
      <c r="G368" s="159">
        <f>SUM(G365+G366+G367)</f>
        <v>367.81</v>
      </c>
      <c r="H368" s="159">
        <f>SUM(H365+H366+H367)</f>
        <v>2.6</v>
      </c>
      <c r="I368" s="124"/>
      <c r="K368" s="2"/>
    </row>
    <row r="369" spans="1:11" ht="65.25" thickBot="1">
      <c r="A369" s="2"/>
      <c r="B369" s="239" t="s">
        <v>59</v>
      </c>
      <c r="C369" s="240"/>
      <c r="D369" s="240"/>
      <c r="E369" s="240"/>
      <c r="F369" s="240"/>
      <c r="G369" s="240"/>
      <c r="H369" s="240"/>
      <c r="I369" s="241"/>
      <c r="K369" s="2"/>
    </row>
    <row r="370" spans="1:11" ht="65.25" thickBot="1">
      <c r="A370" s="2"/>
      <c r="B370" s="113" t="s">
        <v>119</v>
      </c>
      <c r="C370" s="161" t="s">
        <v>27</v>
      </c>
      <c r="D370" s="159">
        <v>0.2</v>
      </c>
      <c r="E370" s="159">
        <v>0.1</v>
      </c>
      <c r="F370" s="159">
        <v>10.1</v>
      </c>
      <c r="G370" s="159">
        <v>46</v>
      </c>
      <c r="H370" s="159">
        <v>2</v>
      </c>
      <c r="I370" s="124" t="s">
        <v>37</v>
      </c>
      <c r="K370" s="2"/>
    </row>
    <row r="371" spans="1:11" ht="65.25" thickBot="1">
      <c r="A371" s="2"/>
      <c r="B371" s="113" t="s">
        <v>7</v>
      </c>
      <c r="C371" s="85" t="s">
        <v>27</v>
      </c>
      <c r="D371" s="159">
        <f>SUM(D370)</f>
        <v>0.2</v>
      </c>
      <c r="E371" s="159">
        <f>SUM(E370)</f>
        <v>0.1</v>
      </c>
      <c r="F371" s="159">
        <f>SUM(F370)</f>
        <v>10.1</v>
      </c>
      <c r="G371" s="159">
        <f>SUM(G370)</f>
        <v>46</v>
      </c>
      <c r="H371" s="159">
        <f>SUM(H370)</f>
        <v>2</v>
      </c>
      <c r="I371" s="124"/>
      <c r="J371" s="2"/>
      <c r="K371" s="2"/>
    </row>
    <row r="372" spans="1:11" ht="65.25" thickBot="1">
      <c r="A372" s="2"/>
      <c r="B372" s="239" t="s">
        <v>34</v>
      </c>
      <c r="C372" s="240"/>
      <c r="D372" s="240"/>
      <c r="E372" s="240"/>
      <c r="F372" s="240"/>
      <c r="G372" s="240"/>
      <c r="H372" s="240"/>
      <c r="I372" s="241"/>
      <c r="J372" s="2"/>
      <c r="K372" s="2"/>
    </row>
    <row r="373" spans="1:11" ht="194.25" thickBot="1">
      <c r="A373" s="2"/>
      <c r="B373" s="183" t="s">
        <v>252</v>
      </c>
      <c r="C373" s="161" t="s">
        <v>126</v>
      </c>
      <c r="D373" s="159">
        <v>0.43</v>
      </c>
      <c r="E373" s="159">
        <v>2.31</v>
      </c>
      <c r="F373" s="159">
        <v>1.39</v>
      </c>
      <c r="G373" s="159">
        <v>28.7</v>
      </c>
      <c r="H373" s="159">
        <v>6.02</v>
      </c>
      <c r="I373" s="137">
        <v>78.79</v>
      </c>
      <c r="J373" s="2"/>
      <c r="K373" s="2"/>
    </row>
    <row r="374" spans="1:11" ht="194.25" thickBot="1">
      <c r="A374" s="2"/>
      <c r="B374" s="135" t="s">
        <v>304</v>
      </c>
      <c r="C374" s="85" t="s">
        <v>113</v>
      </c>
      <c r="D374" s="159">
        <v>3.03</v>
      </c>
      <c r="E374" s="159">
        <v>1.85</v>
      </c>
      <c r="F374" s="159">
        <v>8.28</v>
      </c>
      <c r="G374" s="159">
        <v>71</v>
      </c>
      <c r="H374" s="159">
        <v>4</v>
      </c>
      <c r="I374" s="124">
        <v>80</v>
      </c>
      <c r="J374" s="2"/>
      <c r="K374" s="2"/>
    </row>
    <row r="375" spans="1:11" ht="65.25" thickBot="1">
      <c r="A375" s="2"/>
      <c r="B375" s="113" t="s">
        <v>245</v>
      </c>
      <c r="C375" s="85" t="s">
        <v>92</v>
      </c>
      <c r="D375" s="159">
        <v>6.3</v>
      </c>
      <c r="E375" s="159">
        <v>7.68</v>
      </c>
      <c r="F375" s="159">
        <v>9.78</v>
      </c>
      <c r="G375" s="159">
        <f>D375*4+E375*9+F375*4</f>
        <v>133.44</v>
      </c>
      <c r="H375" s="159">
        <v>22.26</v>
      </c>
      <c r="I375" s="123">
        <v>54</v>
      </c>
      <c r="J375" s="2"/>
      <c r="K375" s="2"/>
    </row>
    <row r="376" spans="1:11" ht="65.25" thickBot="1">
      <c r="A376" s="2"/>
      <c r="B376" s="113" t="s">
        <v>47</v>
      </c>
      <c r="C376" s="84">
        <v>150</v>
      </c>
      <c r="D376" s="159">
        <v>0.33</v>
      </c>
      <c r="E376" s="159">
        <v>0</v>
      </c>
      <c r="F376" s="159">
        <v>15.67</v>
      </c>
      <c r="G376" s="159">
        <v>66</v>
      </c>
      <c r="H376" s="159">
        <v>0.3</v>
      </c>
      <c r="I376" s="124">
        <v>7</v>
      </c>
      <c r="J376" s="2"/>
      <c r="K376" s="2"/>
    </row>
    <row r="377" spans="1:11" ht="129.75" thickBot="1">
      <c r="A377" s="2"/>
      <c r="B377" s="113" t="s">
        <v>75</v>
      </c>
      <c r="C377" s="84">
        <v>40</v>
      </c>
      <c r="D377" s="159">
        <v>2.24</v>
      </c>
      <c r="E377" s="159">
        <v>0.48</v>
      </c>
      <c r="F377" s="159">
        <v>19.76</v>
      </c>
      <c r="G377" s="159">
        <v>92.8</v>
      </c>
      <c r="H377" s="159">
        <v>0</v>
      </c>
      <c r="I377" s="124" t="s">
        <v>37</v>
      </c>
      <c r="J377" s="2"/>
      <c r="K377" s="2"/>
    </row>
    <row r="378" spans="1:11" ht="65.25" thickBot="1">
      <c r="A378" s="2"/>
      <c r="B378" s="160" t="s">
        <v>31</v>
      </c>
      <c r="C378" s="84">
        <v>540</v>
      </c>
      <c r="D378" s="158">
        <f>D373+D374+D375+D376+D377</f>
        <v>12.33</v>
      </c>
      <c r="E378" s="158">
        <f>E373+E374+E375+E376+E377</f>
        <v>12.32</v>
      </c>
      <c r="F378" s="158">
        <f>F373+F374+F375+F376+F377</f>
        <v>54.879999999999995</v>
      </c>
      <c r="G378" s="158">
        <f>G373+G374+G375+G376+G377</f>
        <v>391.94</v>
      </c>
      <c r="H378" s="158">
        <f>H373+H374+H375+H376+H377</f>
        <v>32.58</v>
      </c>
      <c r="I378" s="123"/>
      <c r="J378" s="2"/>
      <c r="K378" s="2"/>
    </row>
    <row r="379" spans="1:11" ht="65.25" thickBot="1">
      <c r="A379" s="2"/>
      <c r="B379" s="239" t="s">
        <v>122</v>
      </c>
      <c r="C379" s="240"/>
      <c r="D379" s="240"/>
      <c r="E379" s="240"/>
      <c r="F379" s="240"/>
      <c r="G379" s="240"/>
      <c r="H379" s="240"/>
      <c r="I379" s="241"/>
      <c r="J379" s="2"/>
      <c r="K379" s="2"/>
    </row>
    <row r="380" spans="1:11" ht="129.75" thickBot="1">
      <c r="A380" s="2"/>
      <c r="B380" s="113" t="s">
        <v>237</v>
      </c>
      <c r="C380" s="85" t="s">
        <v>28</v>
      </c>
      <c r="D380" s="158">
        <v>4.35</v>
      </c>
      <c r="E380" s="158">
        <v>4.8</v>
      </c>
      <c r="F380" s="158">
        <v>7.2</v>
      </c>
      <c r="G380" s="158">
        <v>106.2</v>
      </c>
      <c r="H380" s="158">
        <v>1.26</v>
      </c>
      <c r="I380" s="124">
        <v>8.9</v>
      </c>
      <c r="J380" s="2"/>
      <c r="K380" s="2"/>
    </row>
    <row r="381" spans="1:11" ht="65.25" thickBot="1">
      <c r="A381" s="2"/>
      <c r="B381" s="113" t="s">
        <v>174</v>
      </c>
      <c r="C381" s="85" t="s">
        <v>78</v>
      </c>
      <c r="D381" s="159">
        <v>5.35</v>
      </c>
      <c r="E381" s="159">
        <v>10.14</v>
      </c>
      <c r="F381" s="159">
        <v>22.08</v>
      </c>
      <c r="G381" s="159">
        <v>201.4</v>
      </c>
      <c r="H381" s="159">
        <v>0.02</v>
      </c>
      <c r="I381" s="124">
        <v>81</v>
      </c>
      <c r="J381" s="2"/>
      <c r="K381" s="2"/>
    </row>
    <row r="382" spans="1:11" ht="65.25" thickBot="1">
      <c r="A382" s="2"/>
      <c r="B382" s="113" t="s">
        <v>7</v>
      </c>
      <c r="C382" s="84">
        <v>200</v>
      </c>
      <c r="D382" s="159">
        <f>SUM(D380:D381)</f>
        <v>9.7</v>
      </c>
      <c r="E382" s="159">
        <f>SUM(E380:E381)</f>
        <v>14.940000000000001</v>
      </c>
      <c r="F382" s="159">
        <f>SUM(F380:F381)</f>
        <v>29.279999999999998</v>
      </c>
      <c r="G382" s="159">
        <f>SUM(G380:G381)</f>
        <v>307.6</v>
      </c>
      <c r="H382" s="159">
        <f>SUM(H380:H381)</f>
        <v>1.28</v>
      </c>
      <c r="I382" s="159"/>
      <c r="J382" s="2"/>
      <c r="K382" s="2"/>
    </row>
    <row r="383" spans="1:11" ht="65.25" thickBot="1">
      <c r="A383" s="2"/>
      <c r="B383" s="246" t="s">
        <v>35</v>
      </c>
      <c r="C383" s="247"/>
      <c r="D383" s="247"/>
      <c r="E383" s="247"/>
      <c r="F383" s="247"/>
      <c r="G383" s="247"/>
      <c r="H383" s="247"/>
      <c r="I383" s="248"/>
      <c r="J383" s="2"/>
      <c r="K383" s="2"/>
    </row>
    <row r="384" spans="1:11" ht="65.25" thickBot="1">
      <c r="A384" s="2"/>
      <c r="B384" s="132" t="s">
        <v>157</v>
      </c>
      <c r="C384" s="182" t="s">
        <v>77</v>
      </c>
      <c r="D384" s="157">
        <v>7.42</v>
      </c>
      <c r="E384" s="157">
        <v>5.25</v>
      </c>
      <c r="F384" s="157">
        <v>15.82</v>
      </c>
      <c r="G384" s="157">
        <v>140</v>
      </c>
      <c r="H384" s="157">
        <v>1.3</v>
      </c>
      <c r="I384" s="129">
        <v>82</v>
      </c>
      <c r="J384" s="2"/>
      <c r="K384" s="2"/>
    </row>
    <row r="385" spans="1:11" ht="65.25" thickBot="1">
      <c r="A385" s="2"/>
      <c r="B385" s="113" t="s">
        <v>224</v>
      </c>
      <c r="C385" s="84">
        <v>120</v>
      </c>
      <c r="D385" s="159">
        <v>2.31</v>
      </c>
      <c r="E385" s="159">
        <v>5.32</v>
      </c>
      <c r="F385" s="159">
        <v>16.12</v>
      </c>
      <c r="G385" s="159">
        <v>129.57</v>
      </c>
      <c r="H385" s="159">
        <v>9.6</v>
      </c>
      <c r="I385" s="123">
        <v>41</v>
      </c>
      <c r="J385" s="2"/>
      <c r="K385" s="2"/>
    </row>
    <row r="386" spans="1:11" ht="129.75" thickBot="1">
      <c r="A386" s="2"/>
      <c r="B386" s="113" t="s">
        <v>63</v>
      </c>
      <c r="C386" s="84">
        <v>30</v>
      </c>
      <c r="D386" s="159">
        <v>2.4</v>
      </c>
      <c r="E386" s="159">
        <v>0.3</v>
      </c>
      <c r="F386" s="159">
        <v>14.46</v>
      </c>
      <c r="G386" s="159">
        <v>70.8</v>
      </c>
      <c r="H386" s="159">
        <v>0</v>
      </c>
      <c r="I386" s="124" t="s">
        <v>37</v>
      </c>
      <c r="J386" s="2"/>
      <c r="K386" s="2"/>
    </row>
    <row r="387" spans="1:11" ht="65.25" thickBot="1">
      <c r="A387" s="2"/>
      <c r="B387" s="160" t="s">
        <v>8</v>
      </c>
      <c r="C387" s="84">
        <v>150</v>
      </c>
      <c r="D387" s="159">
        <v>0</v>
      </c>
      <c r="E387" s="159">
        <v>0</v>
      </c>
      <c r="F387" s="159">
        <v>8.98</v>
      </c>
      <c r="G387" s="159">
        <v>36</v>
      </c>
      <c r="H387" s="159">
        <v>0</v>
      </c>
      <c r="I387" s="123">
        <v>25</v>
      </c>
      <c r="J387" s="2"/>
      <c r="K387" s="2"/>
    </row>
    <row r="388" spans="1:11" ht="129.75" thickBot="1">
      <c r="A388" s="2"/>
      <c r="B388" s="113" t="s">
        <v>204</v>
      </c>
      <c r="C388" s="85" t="s">
        <v>77</v>
      </c>
      <c r="D388" s="159">
        <v>0.28</v>
      </c>
      <c r="E388" s="159">
        <v>0.28</v>
      </c>
      <c r="F388" s="159">
        <v>6.89</v>
      </c>
      <c r="G388" s="159">
        <v>33.01</v>
      </c>
      <c r="H388" s="159">
        <v>7.03</v>
      </c>
      <c r="I388" s="124">
        <v>14</v>
      </c>
      <c r="J388" s="2"/>
      <c r="K388" s="2"/>
    </row>
    <row r="389" spans="1:11" ht="65.25" thickBot="1">
      <c r="A389" s="2"/>
      <c r="B389" s="113" t="s">
        <v>31</v>
      </c>
      <c r="C389" s="84">
        <f>C384+C385+C386+C387+C388</f>
        <v>440</v>
      </c>
      <c r="D389" s="137">
        <f>SUM(D384:D388)</f>
        <v>12.41</v>
      </c>
      <c r="E389" s="137">
        <f>SUM(E384:E388)</f>
        <v>11.15</v>
      </c>
      <c r="F389" s="137">
        <f>SUM(F384:F388)</f>
        <v>62.27000000000001</v>
      </c>
      <c r="G389" s="137">
        <f>SUM(G384:G388)</f>
        <v>409.38</v>
      </c>
      <c r="H389" s="137">
        <f>SUM(H384:H388)</f>
        <v>17.93</v>
      </c>
      <c r="I389" s="124"/>
      <c r="J389" s="2"/>
      <c r="K389" s="2"/>
    </row>
    <row r="390" spans="1:11" ht="65.25" thickBot="1">
      <c r="A390" s="2"/>
      <c r="B390" s="113"/>
      <c r="C390" s="85"/>
      <c r="D390" s="151" t="s">
        <v>1</v>
      </c>
      <c r="E390" s="152" t="s">
        <v>2</v>
      </c>
      <c r="F390" s="152" t="s">
        <v>3</v>
      </c>
      <c r="G390" s="83" t="s">
        <v>4</v>
      </c>
      <c r="H390" s="152" t="s">
        <v>5</v>
      </c>
      <c r="I390" s="124"/>
      <c r="J390" s="2"/>
      <c r="K390" s="2"/>
    </row>
    <row r="391" spans="1:11" ht="65.25" thickBot="1">
      <c r="A391" s="2"/>
      <c r="B391" s="166" t="s">
        <v>105</v>
      </c>
      <c r="C391" s="85"/>
      <c r="D391" s="159">
        <f>D368+D371+D378+D382+D389</f>
        <v>44.64999999999999</v>
      </c>
      <c r="E391" s="159">
        <f>E368+E371+E378+E382+E389</f>
        <v>52.419999999999995</v>
      </c>
      <c r="F391" s="159">
        <f>F368+F371+F378+F382+F389</f>
        <v>207.54000000000002</v>
      </c>
      <c r="G391" s="159">
        <f>G368+G371+G378+G382+G389</f>
        <v>1522.73</v>
      </c>
      <c r="H391" s="159">
        <f>H368+H371+H378+H382+H389</f>
        <v>56.39</v>
      </c>
      <c r="I391" s="124"/>
      <c r="J391" s="2"/>
      <c r="K391" s="2"/>
    </row>
    <row r="392" spans="1:11" ht="65.25" thickBot="1">
      <c r="A392" s="2"/>
      <c r="B392" s="191" t="s">
        <v>12</v>
      </c>
      <c r="C392" s="192"/>
      <c r="D392" s="193">
        <v>42</v>
      </c>
      <c r="E392" s="193">
        <v>47</v>
      </c>
      <c r="F392" s="193">
        <v>203</v>
      </c>
      <c r="G392" s="193">
        <v>1400</v>
      </c>
      <c r="H392" s="193">
        <v>45</v>
      </c>
      <c r="I392" s="194"/>
      <c r="J392" s="2"/>
      <c r="K392" s="2"/>
    </row>
    <row r="393" spans="1:11" ht="129" thickBot="1">
      <c r="A393" s="2"/>
      <c r="B393" s="167" t="s">
        <v>13</v>
      </c>
      <c r="C393" s="152"/>
      <c r="D393" s="137">
        <f>D391*100/D392</f>
        <v>106.30952380952378</v>
      </c>
      <c r="E393" s="137">
        <f>E391*100/E392</f>
        <v>111.531914893617</v>
      </c>
      <c r="F393" s="137">
        <f>F391*100/F392</f>
        <v>102.23645320197046</v>
      </c>
      <c r="G393" s="137">
        <f>G391*100/G392</f>
        <v>108.76642857142858</v>
      </c>
      <c r="H393" s="137">
        <f>H391*100/H392</f>
        <v>125.31111111111112</v>
      </c>
      <c r="I393" s="168"/>
      <c r="J393" s="2"/>
      <c r="K393" s="2"/>
    </row>
    <row r="394" spans="1:11" ht="64.5">
      <c r="A394" s="2"/>
      <c r="B394" s="169"/>
      <c r="C394" s="170"/>
      <c r="D394" s="171"/>
      <c r="E394" s="171"/>
      <c r="F394" s="171"/>
      <c r="G394" s="171"/>
      <c r="H394" s="171"/>
      <c r="I394" s="172"/>
      <c r="J394" s="2"/>
      <c r="K394" s="2"/>
    </row>
    <row r="395" spans="1:11" ht="64.5">
      <c r="A395" s="2"/>
      <c r="B395" s="1" t="s">
        <v>87</v>
      </c>
      <c r="C395" s="1"/>
      <c r="E395" s="171"/>
      <c r="F395" s="171"/>
      <c r="G395" s="171"/>
      <c r="H395" s="171"/>
      <c r="I395" s="172"/>
      <c r="J395" s="2"/>
      <c r="K395" s="2"/>
    </row>
    <row r="396" spans="1:11" ht="75">
      <c r="A396" s="2"/>
      <c r="B396" s="1" t="s">
        <v>349</v>
      </c>
      <c r="I396" s="172"/>
      <c r="J396" s="2"/>
      <c r="K396" s="2"/>
    </row>
    <row r="397" spans="1:11" ht="64.5">
      <c r="A397" s="2"/>
      <c r="B397" s="1" t="s">
        <v>85</v>
      </c>
      <c r="I397" s="172"/>
      <c r="J397" s="2"/>
      <c r="K397" s="2"/>
    </row>
    <row r="398" spans="1:11" ht="75">
      <c r="A398" s="2"/>
      <c r="B398" s="1" t="s">
        <v>350</v>
      </c>
      <c r="C398" s="1"/>
      <c r="E398" s="171"/>
      <c r="F398" s="171"/>
      <c r="G398" s="171"/>
      <c r="H398" s="171"/>
      <c r="I398" s="172"/>
      <c r="J398" s="2"/>
      <c r="K398" s="2"/>
    </row>
    <row r="399" spans="1:11" ht="64.5">
      <c r="A399" s="2"/>
      <c r="B399" s="1" t="s">
        <v>131</v>
      </c>
      <c r="C399" s="1"/>
      <c r="E399" s="171"/>
      <c r="F399" s="171"/>
      <c r="G399" s="171"/>
      <c r="H399" s="171"/>
      <c r="I399" s="172"/>
      <c r="J399" s="2"/>
      <c r="K399" s="2"/>
    </row>
    <row r="400" spans="1:11" ht="65.25" thickBot="1">
      <c r="A400" s="2"/>
      <c r="B400" s="1" t="s">
        <v>86</v>
      </c>
      <c r="I400" s="172"/>
      <c r="J400" s="2"/>
      <c r="K400" s="2"/>
    </row>
    <row r="401" spans="1:11" ht="65.25" thickBot="1">
      <c r="A401" s="255" t="s">
        <v>33</v>
      </c>
      <c r="B401" s="242" t="s">
        <v>94</v>
      </c>
      <c r="C401" s="251" t="s">
        <v>95</v>
      </c>
      <c r="D401" s="239" t="s">
        <v>25</v>
      </c>
      <c r="E401" s="240"/>
      <c r="F401" s="241"/>
      <c r="G401" s="242" t="s">
        <v>58</v>
      </c>
      <c r="H401" s="242" t="s">
        <v>107</v>
      </c>
      <c r="I401" s="244" t="s">
        <v>106</v>
      </c>
      <c r="J401" s="2"/>
      <c r="K401" s="2"/>
    </row>
    <row r="402" spans="1:11" ht="65.25" thickBot="1">
      <c r="A402" s="254"/>
      <c r="B402" s="243"/>
      <c r="C402" s="252"/>
      <c r="D402" s="151" t="s">
        <v>1</v>
      </c>
      <c r="E402" s="152" t="s">
        <v>2</v>
      </c>
      <c r="F402" s="152" t="s">
        <v>3</v>
      </c>
      <c r="G402" s="243"/>
      <c r="H402" s="243"/>
      <c r="I402" s="256"/>
      <c r="J402" s="2"/>
      <c r="K402" s="2"/>
    </row>
    <row r="403" spans="1:11" ht="65.25" thickBot="1">
      <c r="A403" s="93"/>
      <c r="B403" s="153" t="s">
        <v>137</v>
      </c>
      <c r="C403" s="154"/>
      <c r="D403" s="154"/>
      <c r="E403" s="154"/>
      <c r="F403" s="154"/>
      <c r="G403" s="154"/>
      <c r="H403" s="154"/>
      <c r="I403" s="155"/>
      <c r="J403" s="2"/>
      <c r="K403" s="2"/>
    </row>
    <row r="404" spans="1:11" ht="65.25" thickBot="1">
      <c r="A404" s="195"/>
      <c r="B404" s="239" t="s">
        <v>6</v>
      </c>
      <c r="C404" s="240"/>
      <c r="D404" s="240"/>
      <c r="E404" s="240"/>
      <c r="F404" s="240"/>
      <c r="G404" s="240"/>
      <c r="H404" s="240"/>
      <c r="I404" s="241"/>
      <c r="J404" s="2"/>
      <c r="K404" s="2"/>
    </row>
    <row r="405" spans="1:11" ht="129.75" thickBot="1">
      <c r="A405" s="196">
        <v>14</v>
      </c>
      <c r="B405" s="160" t="s">
        <v>196</v>
      </c>
      <c r="C405" s="84">
        <v>150</v>
      </c>
      <c r="D405" s="158">
        <v>4.64</v>
      </c>
      <c r="E405" s="158">
        <v>5.48</v>
      </c>
      <c r="F405" s="158">
        <v>17.86</v>
      </c>
      <c r="G405" s="158">
        <v>138.75</v>
      </c>
      <c r="H405" s="158">
        <v>0.88</v>
      </c>
      <c r="I405" s="123">
        <v>83</v>
      </c>
      <c r="J405" s="2"/>
      <c r="K405" s="2"/>
    </row>
    <row r="406" spans="1:11" ht="129.75" thickBot="1">
      <c r="A406" s="196"/>
      <c r="B406" s="113" t="s">
        <v>195</v>
      </c>
      <c r="C406" s="84">
        <v>150</v>
      </c>
      <c r="D406" s="158">
        <v>1.5</v>
      </c>
      <c r="E406" s="158">
        <v>1.85</v>
      </c>
      <c r="F406" s="158">
        <v>15</v>
      </c>
      <c r="G406" s="158">
        <f>D406*4+E406*9+F406*4</f>
        <v>82.65</v>
      </c>
      <c r="H406" s="158">
        <v>0.21</v>
      </c>
      <c r="I406" s="124">
        <v>2</v>
      </c>
      <c r="J406" s="2"/>
      <c r="K406" s="2"/>
    </row>
    <row r="407" spans="1:11" ht="129.75" thickBot="1">
      <c r="A407" s="196">
        <v>16</v>
      </c>
      <c r="B407" s="113" t="s">
        <v>42</v>
      </c>
      <c r="C407" s="85" t="s">
        <v>317</v>
      </c>
      <c r="D407" s="159">
        <v>3</v>
      </c>
      <c r="E407" s="159">
        <v>5.62</v>
      </c>
      <c r="F407" s="159">
        <v>17.28</v>
      </c>
      <c r="G407" s="159">
        <f>D407*4+E407*9+F407*4</f>
        <v>131.7</v>
      </c>
      <c r="H407" s="159">
        <v>0.04</v>
      </c>
      <c r="I407" s="124">
        <v>3</v>
      </c>
      <c r="J407" s="2"/>
      <c r="K407" s="2"/>
    </row>
    <row r="408" spans="1:11" ht="65.25" thickBot="1">
      <c r="A408" s="196"/>
      <c r="B408" s="113" t="s">
        <v>7</v>
      </c>
      <c r="C408" s="85" t="s">
        <v>323</v>
      </c>
      <c r="D408" s="159">
        <f>SUM(D405:D407)</f>
        <v>9.14</v>
      </c>
      <c r="E408" s="159">
        <f>SUM(E405:E407)</f>
        <v>12.95</v>
      </c>
      <c r="F408" s="159">
        <f>SUM(F405:F407)</f>
        <v>50.14</v>
      </c>
      <c r="G408" s="159">
        <f>SUM(G405:G407)</f>
        <v>353.1</v>
      </c>
      <c r="H408" s="159">
        <f>SUM(H405:H407)</f>
        <v>1.1300000000000001</v>
      </c>
      <c r="I408" s="124"/>
      <c r="J408" s="2"/>
      <c r="K408" s="2"/>
    </row>
    <row r="409" spans="1:11" ht="256.5" thickBot="1">
      <c r="A409" s="153" t="s">
        <v>59</v>
      </c>
      <c r="B409" s="239" t="s">
        <v>59</v>
      </c>
      <c r="C409" s="240"/>
      <c r="D409" s="240"/>
      <c r="E409" s="240"/>
      <c r="F409" s="240"/>
      <c r="G409" s="240"/>
      <c r="H409" s="240"/>
      <c r="I409" s="241"/>
      <c r="J409" s="2"/>
      <c r="K409" s="2"/>
    </row>
    <row r="410" spans="1:11" ht="65.25" thickBot="1">
      <c r="A410" s="196" t="s">
        <v>37</v>
      </c>
      <c r="B410" s="160" t="s">
        <v>129</v>
      </c>
      <c r="C410" s="161" t="s">
        <v>27</v>
      </c>
      <c r="D410" s="159">
        <v>0.2</v>
      </c>
      <c r="E410" s="159">
        <v>0.1</v>
      </c>
      <c r="F410" s="159">
        <v>10.1</v>
      </c>
      <c r="G410" s="159">
        <v>46</v>
      </c>
      <c r="H410" s="159">
        <v>2</v>
      </c>
      <c r="I410" s="124" t="s">
        <v>37</v>
      </c>
      <c r="J410" s="2"/>
      <c r="K410" s="2"/>
    </row>
    <row r="411" spans="1:11" ht="65.25" thickBot="1">
      <c r="A411" s="196"/>
      <c r="B411" s="113" t="s">
        <v>7</v>
      </c>
      <c r="C411" s="85" t="s">
        <v>27</v>
      </c>
      <c r="D411" s="159">
        <f>SUM(D410)</f>
        <v>0.2</v>
      </c>
      <c r="E411" s="159">
        <f>SUM(E410)</f>
        <v>0.1</v>
      </c>
      <c r="F411" s="159">
        <f>SUM(F410)</f>
        <v>10.1</v>
      </c>
      <c r="G411" s="159">
        <f>SUM(G410)</f>
        <v>46</v>
      </c>
      <c r="H411" s="159">
        <f>SUM(H410)</f>
        <v>2</v>
      </c>
      <c r="I411" s="124"/>
      <c r="J411" s="2"/>
      <c r="K411" s="2"/>
    </row>
    <row r="412" spans="1:11" ht="129" thickBot="1">
      <c r="A412" s="153" t="s">
        <v>9</v>
      </c>
      <c r="B412" s="239" t="s">
        <v>34</v>
      </c>
      <c r="C412" s="240"/>
      <c r="D412" s="240"/>
      <c r="E412" s="240"/>
      <c r="F412" s="240"/>
      <c r="G412" s="240"/>
      <c r="H412" s="240"/>
      <c r="I412" s="241"/>
      <c r="J412" s="2"/>
      <c r="K412" s="2"/>
    </row>
    <row r="413" spans="1:11" ht="129.75" thickBot="1">
      <c r="A413" s="196"/>
      <c r="B413" s="176" t="s">
        <v>125</v>
      </c>
      <c r="C413" s="161" t="s">
        <v>228</v>
      </c>
      <c r="D413" s="159">
        <v>0.59</v>
      </c>
      <c r="E413" s="159">
        <v>0.07</v>
      </c>
      <c r="F413" s="159">
        <v>1.83</v>
      </c>
      <c r="G413" s="159">
        <v>10.27</v>
      </c>
      <c r="H413" s="159">
        <v>7.33</v>
      </c>
      <c r="I413" s="124">
        <v>18</v>
      </c>
      <c r="J413" s="2"/>
      <c r="K413" s="2"/>
    </row>
    <row r="414" spans="1:11" ht="129.75" thickBot="1">
      <c r="A414" s="196">
        <v>47</v>
      </c>
      <c r="B414" s="113" t="s">
        <v>308</v>
      </c>
      <c r="C414" s="161" t="s">
        <v>288</v>
      </c>
      <c r="D414" s="159">
        <v>1.76</v>
      </c>
      <c r="E414" s="159">
        <v>2.45</v>
      </c>
      <c r="F414" s="159">
        <v>4.12</v>
      </c>
      <c r="G414" s="159">
        <v>53.09</v>
      </c>
      <c r="H414" s="159">
        <v>9.32</v>
      </c>
      <c r="I414" s="123">
        <v>5</v>
      </c>
      <c r="J414" s="2"/>
      <c r="K414" s="2"/>
    </row>
    <row r="415" spans="1:11" ht="65.25" thickBot="1">
      <c r="A415" s="196">
        <v>19</v>
      </c>
      <c r="B415" s="113" t="s">
        <v>36</v>
      </c>
      <c r="C415" s="85" t="s">
        <v>299</v>
      </c>
      <c r="D415" s="159">
        <v>6.8</v>
      </c>
      <c r="E415" s="159">
        <v>9.36</v>
      </c>
      <c r="F415" s="159">
        <v>1.47</v>
      </c>
      <c r="G415" s="159">
        <v>134.1</v>
      </c>
      <c r="H415" s="175">
        <v>0.17</v>
      </c>
      <c r="I415" s="124">
        <v>48</v>
      </c>
      <c r="J415" s="2"/>
      <c r="K415" s="2"/>
    </row>
    <row r="416" spans="1:11" ht="129.75" thickBot="1">
      <c r="A416" s="196"/>
      <c r="B416" s="179" t="s">
        <v>253</v>
      </c>
      <c r="C416" s="84">
        <v>70</v>
      </c>
      <c r="D416" s="158">
        <v>5.6</v>
      </c>
      <c r="E416" s="158">
        <v>2.19</v>
      </c>
      <c r="F416" s="158">
        <v>14.35</v>
      </c>
      <c r="G416" s="158">
        <v>111.3</v>
      </c>
      <c r="H416" s="158">
        <v>0</v>
      </c>
      <c r="I416" s="123">
        <v>84.85</v>
      </c>
      <c r="J416" s="2"/>
      <c r="K416" s="2"/>
    </row>
    <row r="417" spans="1:11" ht="129.75" thickBot="1">
      <c r="A417" s="196">
        <v>54</v>
      </c>
      <c r="B417" s="135" t="s">
        <v>269</v>
      </c>
      <c r="C417" s="177" t="s">
        <v>270</v>
      </c>
      <c r="D417" s="159">
        <v>0</v>
      </c>
      <c r="E417" s="159">
        <v>0</v>
      </c>
      <c r="F417" s="159">
        <v>23.75</v>
      </c>
      <c r="G417" s="159">
        <v>91.7</v>
      </c>
      <c r="H417" s="159">
        <v>0</v>
      </c>
      <c r="I417" s="123">
        <v>22</v>
      </c>
      <c r="J417" s="2"/>
      <c r="K417" s="2"/>
    </row>
    <row r="418" spans="1:11" ht="129.75" thickBot="1">
      <c r="A418" s="196" t="s">
        <v>37</v>
      </c>
      <c r="B418" s="113" t="s">
        <v>75</v>
      </c>
      <c r="C418" s="84">
        <v>40</v>
      </c>
      <c r="D418" s="159">
        <v>2.24</v>
      </c>
      <c r="E418" s="159">
        <v>0.48</v>
      </c>
      <c r="F418" s="159">
        <v>19.76</v>
      </c>
      <c r="G418" s="159">
        <v>92.8</v>
      </c>
      <c r="H418" s="159">
        <v>0</v>
      </c>
      <c r="I418" s="124" t="s">
        <v>37</v>
      </c>
      <c r="J418" s="2"/>
      <c r="K418" s="2"/>
    </row>
    <row r="419" spans="1:11" ht="65.25" thickBot="1">
      <c r="A419" s="197"/>
      <c r="B419" s="160" t="s">
        <v>31</v>
      </c>
      <c r="C419" s="84">
        <v>504</v>
      </c>
      <c r="D419" s="159">
        <f>SUM(D413:D418)</f>
        <v>16.990000000000002</v>
      </c>
      <c r="E419" s="159">
        <f>SUM(E413:E418)</f>
        <v>14.549999999999999</v>
      </c>
      <c r="F419" s="159">
        <f>SUM(F413:F418)</f>
        <v>65.28</v>
      </c>
      <c r="G419" s="159">
        <f>SUM(G413:G418)</f>
        <v>493.26</v>
      </c>
      <c r="H419" s="159">
        <f>SUM(H413:H418)</f>
        <v>16.82</v>
      </c>
      <c r="I419" s="123"/>
      <c r="J419" s="2"/>
      <c r="K419" s="2"/>
    </row>
    <row r="420" spans="1:11" ht="267" thickBot="1">
      <c r="A420" s="153" t="s">
        <v>351</v>
      </c>
      <c r="B420" s="239" t="s">
        <v>122</v>
      </c>
      <c r="C420" s="240"/>
      <c r="D420" s="240"/>
      <c r="E420" s="240"/>
      <c r="F420" s="240"/>
      <c r="G420" s="240"/>
      <c r="H420" s="240"/>
      <c r="I420" s="241"/>
      <c r="J420" s="2"/>
      <c r="K420" s="2"/>
    </row>
    <row r="421" spans="1:11" ht="129.75" thickBot="1">
      <c r="A421" s="196">
        <v>21</v>
      </c>
      <c r="B421" s="113" t="s">
        <v>237</v>
      </c>
      <c r="C421" s="85" t="s">
        <v>28</v>
      </c>
      <c r="D421" s="158">
        <v>4.35</v>
      </c>
      <c r="E421" s="158">
        <v>4.8</v>
      </c>
      <c r="F421" s="158">
        <v>7.2</v>
      </c>
      <c r="G421" s="158">
        <v>106.2</v>
      </c>
      <c r="H421" s="158">
        <v>1.26</v>
      </c>
      <c r="I421" s="124">
        <v>8.9</v>
      </c>
      <c r="J421" s="2"/>
      <c r="K421" s="2"/>
    </row>
    <row r="422" spans="1:11" ht="65.25" thickBot="1">
      <c r="A422" s="196"/>
      <c r="B422" s="135" t="s">
        <v>297</v>
      </c>
      <c r="C422" s="85" t="s">
        <v>78</v>
      </c>
      <c r="D422" s="159">
        <v>4.51</v>
      </c>
      <c r="E422" s="159">
        <v>4.04</v>
      </c>
      <c r="F422" s="159">
        <v>24.23</v>
      </c>
      <c r="G422" s="159">
        <v>126.4</v>
      </c>
      <c r="H422" s="159">
        <v>0.24</v>
      </c>
      <c r="I422" s="124">
        <v>86</v>
      </c>
      <c r="J422" s="2"/>
      <c r="K422" s="2"/>
    </row>
    <row r="423" spans="1:11" ht="65.25" thickBot="1">
      <c r="A423" s="196"/>
      <c r="B423" s="113" t="s">
        <v>7</v>
      </c>
      <c r="C423" s="84">
        <v>200</v>
      </c>
      <c r="D423" s="159">
        <f>SUM(D421:D422)</f>
        <v>8.86</v>
      </c>
      <c r="E423" s="159">
        <f>SUM(E421:E422)</f>
        <v>8.84</v>
      </c>
      <c r="F423" s="159">
        <f>SUM(F421:F422)</f>
        <v>31.43</v>
      </c>
      <c r="G423" s="159">
        <f>SUM(G421:G422)</f>
        <v>232.60000000000002</v>
      </c>
      <c r="H423" s="159">
        <f>SUM(H421:H422)</f>
        <v>1.5</v>
      </c>
      <c r="I423" s="124"/>
      <c r="J423" s="2"/>
      <c r="K423" s="2"/>
    </row>
    <row r="424" spans="1:11" ht="129" thickBot="1">
      <c r="A424" s="198" t="s">
        <v>32</v>
      </c>
      <c r="B424" s="246" t="s">
        <v>35</v>
      </c>
      <c r="C424" s="247"/>
      <c r="D424" s="247"/>
      <c r="E424" s="247"/>
      <c r="F424" s="247"/>
      <c r="G424" s="247"/>
      <c r="H424" s="247"/>
      <c r="I424" s="248"/>
      <c r="J424" s="2"/>
      <c r="K424" s="2"/>
    </row>
    <row r="425" spans="1:11" ht="129.75" thickBot="1">
      <c r="A425" s="196">
        <v>4</v>
      </c>
      <c r="B425" s="135" t="s">
        <v>293</v>
      </c>
      <c r="C425" s="85" t="s">
        <v>294</v>
      </c>
      <c r="D425" s="159">
        <v>6.79</v>
      </c>
      <c r="E425" s="159">
        <v>11.03</v>
      </c>
      <c r="F425" s="159">
        <v>42.42</v>
      </c>
      <c r="G425" s="159">
        <v>299</v>
      </c>
      <c r="H425" s="159">
        <v>3.54</v>
      </c>
      <c r="I425" s="124">
        <v>87</v>
      </c>
      <c r="J425" s="2"/>
      <c r="K425" s="2"/>
    </row>
    <row r="426" spans="1:11" ht="65.25" thickBot="1">
      <c r="A426" s="196" t="s">
        <v>37</v>
      </c>
      <c r="B426" s="160" t="s">
        <v>10</v>
      </c>
      <c r="C426" s="84">
        <v>150</v>
      </c>
      <c r="D426" s="158">
        <v>0.04</v>
      </c>
      <c r="E426" s="158">
        <v>0</v>
      </c>
      <c r="F426" s="158">
        <v>9.1</v>
      </c>
      <c r="G426" s="158">
        <v>37</v>
      </c>
      <c r="H426" s="158">
        <v>1.6</v>
      </c>
      <c r="I426" s="130">
        <v>44</v>
      </c>
      <c r="J426" s="2"/>
      <c r="K426" s="2"/>
    </row>
    <row r="427" spans="1:11" ht="129.75" thickBot="1">
      <c r="A427" s="196"/>
      <c r="B427" s="113" t="s">
        <v>204</v>
      </c>
      <c r="C427" s="85" t="s">
        <v>77</v>
      </c>
      <c r="D427" s="159">
        <v>0.28</v>
      </c>
      <c r="E427" s="159">
        <v>0.28</v>
      </c>
      <c r="F427" s="159">
        <v>6.89</v>
      </c>
      <c r="G427" s="159">
        <v>33.01</v>
      </c>
      <c r="H427" s="159">
        <v>7.03</v>
      </c>
      <c r="I427" s="124">
        <v>14</v>
      </c>
      <c r="J427" s="2"/>
      <c r="K427" s="2"/>
    </row>
    <row r="428" spans="1:11" ht="65.25" thickBot="1">
      <c r="A428" s="196"/>
      <c r="B428" s="113" t="s">
        <v>31</v>
      </c>
      <c r="C428" s="85" t="s">
        <v>337</v>
      </c>
      <c r="D428" s="159">
        <f>SUM(D425:D427)</f>
        <v>7.11</v>
      </c>
      <c r="E428" s="159">
        <f>SUM(E425:E427)</f>
        <v>11.309999999999999</v>
      </c>
      <c r="F428" s="159">
        <f>SUM(F425:F427)</f>
        <v>58.410000000000004</v>
      </c>
      <c r="G428" s="159">
        <f>SUM(G425:G427)</f>
        <v>369.01</v>
      </c>
      <c r="H428" s="159">
        <f>SUM(H425:H427)</f>
        <v>12.170000000000002</v>
      </c>
      <c r="I428" s="124"/>
      <c r="J428" s="2"/>
      <c r="K428" s="2"/>
    </row>
    <row r="429" spans="1:11" ht="129" thickBot="1">
      <c r="A429" s="196"/>
      <c r="B429" s="166" t="s">
        <v>166</v>
      </c>
      <c r="C429" s="85"/>
      <c r="D429" s="159">
        <f>D408++D411+D419+D423+D428</f>
        <v>42.3</v>
      </c>
      <c r="E429" s="159">
        <f>E408++E411+E419+E423+E428</f>
        <v>47.75</v>
      </c>
      <c r="F429" s="159">
        <f>F408++F411+F419+F423+F428</f>
        <v>215.36</v>
      </c>
      <c r="G429" s="159">
        <f>G408++G411+G419+G423+G428</f>
        <v>1493.97</v>
      </c>
      <c r="H429" s="159">
        <f>H408++H411+H419+H423+H428</f>
        <v>33.620000000000005</v>
      </c>
      <c r="I429" s="124"/>
      <c r="J429" s="2"/>
      <c r="K429" s="2"/>
    </row>
    <row r="430" spans="1:11" ht="65.25" thickBot="1">
      <c r="A430" s="196"/>
      <c r="B430" s="166" t="s">
        <v>12</v>
      </c>
      <c r="C430" s="85"/>
      <c r="D430" s="159">
        <v>42</v>
      </c>
      <c r="E430" s="159">
        <v>47</v>
      </c>
      <c r="F430" s="159">
        <v>203</v>
      </c>
      <c r="G430" s="159">
        <v>1400</v>
      </c>
      <c r="H430" s="159">
        <v>45</v>
      </c>
      <c r="I430" s="124"/>
      <c r="J430" s="2"/>
      <c r="K430" s="2"/>
    </row>
    <row r="431" spans="1:11" ht="129" thickBot="1">
      <c r="A431" s="147"/>
      <c r="B431" s="167" t="s">
        <v>13</v>
      </c>
      <c r="C431" s="152"/>
      <c r="D431" s="137">
        <f>D429*100/D430</f>
        <v>100.71428571428571</v>
      </c>
      <c r="E431" s="137">
        <f>E429*100/E430</f>
        <v>101.59574468085107</v>
      </c>
      <c r="F431" s="137">
        <f>F429*100/F430</f>
        <v>106.08866995073892</v>
      </c>
      <c r="G431" s="137">
        <f>G429*100/G430</f>
        <v>106.71214285714285</v>
      </c>
      <c r="H431" s="137">
        <f>H429*100/H430</f>
        <v>74.71111111111112</v>
      </c>
      <c r="I431" s="168"/>
      <c r="J431" s="2"/>
      <c r="K431" s="2"/>
    </row>
    <row r="432" spans="1:11" ht="64.5">
      <c r="A432" s="172"/>
      <c r="B432" s="1" t="s">
        <v>87</v>
      </c>
      <c r="C432" s="1"/>
      <c r="E432" s="171"/>
      <c r="F432" s="171"/>
      <c r="G432" s="171"/>
      <c r="H432" s="171"/>
      <c r="I432" s="172"/>
      <c r="J432" s="2"/>
      <c r="K432" s="2"/>
    </row>
    <row r="433" spans="1:11" ht="75">
      <c r="A433" s="172"/>
      <c r="B433" s="1" t="s">
        <v>349</v>
      </c>
      <c r="I433" s="172"/>
      <c r="J433" s="2"/>
      <c r="K433" s="2"/>
    </row>
    <row r="434" spans="1:11" ht="64.5">
      <c r="A434" s="172"/>
      <c r="B434" s="1" t="s">
        <v>85</v>
      </c>
      <c r="I434" s="172"/>
      <c r="J434" s="2"/>
      <c r="K434" s="2"/>
    </row>
    <row r="435" spans="1:11" ht="75">
      <c r="A435" s="172"/>
      <c r="B435" s="1" t="s">
        <v>350</v>
      </c>
      <c r="C435" s="1"/>
      <c r="E435" s="171"/>
      <c r="F435" s="171"/>
      <c r="G435" s="171"/>
      <c r="H435" s="171"/>
      <c r="I435" s="172"/>
      <c r="J435" s="2"/>
      <c r="K435" s="2"/>
    </row>
    <row r="436" spans="1:11" ht="64.5">
      <c r="A436" s="172"/>
      <c r="B436" s="1" t="s">
        <v>131</v>
      </c>
      <c r="C436" s="1"/>
      <c r="E436" s="171"/>
      <c r="F436" s="171"/>
      <c r="G436" s="171"/>
      <c r="H436" s="171"/>
      <c r="I436" s="172"/>
      <c r="J436" s="2"/>
      <c r="K436" s="2"/>
    </row>
    <row r="437" spans="1:11" ht="65.25" thickBot="1">
      <c r="A437" s="172"/>
      <c r="B437" s="1" t="s">
        <v>86</v>
      </c>
      <c r="I437" s="172"/>
      <c r="J437" s="2"/>
      <c r="K437" s="2"/>
    </row>
    <row r="438" spans="1:11" ht="65.25" thickBot="1">
      <c r="A438" s="253" t="s">
        <v>33</v>
      </c>
      <c r="B438" s="242" t="s">
        <v>94</v>
      </c>
      <c r="C438" s="251" t="s">
        <v>95</v>
      </c>
      <c r="D438" s="239" t="s">
        <v>25</v>
      </c>
      <c r="E438" s="240"/>
      <c r="F438" s="241"/>
      <c r="G438" s="242" t="s">
        <v>58</v>
      </c>
      <c r="H438" s="242" t="s">
        <v>107</v>
      </c>
      <c r="I438" s="244" t="s">
        <v>106</v>
      </c>
      <c r="J438" s="2"/>
      <c r="K438" s="2"/>
    </row>
    <row r="439" spans="1:11" ht="65.25" thickBot="1">
      <c r="A439" s="254"/>
      <c r="B439" s="243"/>
      <c r="C439" s="252"/>
      <c r="D439" s="151" t="s">
        <v>1</v>
      </c>
      <c r="E439" s="152" t="s">
        <v>2</v>
      </c>
      <c r="F439" s="152" t="s">
        <v>3</v>
      </c>
      <c r="G439" s="243"/>
      <c r="H439" s="243"/>
      <c r="I439" s="245"/>
      <c r="J439" s="2"/>
      <c r="K439" s="2"/>
    </row>
    <row r="440" spans="1:11" ht="65.25" thickBot="1">
      <c r="A440" s="81"/>
      <c r="B440" s="174" t="s">
        <v>145</v>
      </c>
      <c r="C440" s="149"/>
      <c r="D440" s="149"/>
      <c r="E440" s="149"/>
      <c r="F440" s="149"/>
      <c r="G440" s="149"/>
      <c r="H440" s="149"/>
      <c r="I440" s="150"/>
      <c r="J440" s="2"/>
      <c r="K440" s="2"/>
    </row>
    <row r="441" spans="1:11" ht="65.25" thickBot="1">
      <c r="A441" s="81"/>
      <c r="B441" s="239" t="s">
        <v>121</v>
      </c>
      <c r="C441" s="240"/>
      <c r="D441" s="240"/>
      <c r="E441" s="240"/>
      <c r="F441" s="240"/>
      <c r="G441" s="240"/>
      <c r="H441" s="240"/>
      <c r="I441" s="241"/>
      <c r="J441" s="2"/>
      <c r="K441" s="2"/>
    </row>
    <row r="442" spans="1:11" ht="129.75" thickBot="1">
      <c r="A442" s="196">
        <v>1</v>
      </c>
      <c r="B442" s="165" t="s">
        <v>193</v>
      </c>
      <c r="C442" s="84">
        <v>150</v>
      </c>
      <c r="D442" s="158">
        <v>4.67</v>
      </c>
      <c r="E442" s="158">
        <v>5.36</v>
      </c>
      <c r="F442" s="158">
        <v>19.46</v>
      </c>
      <c r="G442" s="158">
        <v>143.5</v>
      </c>
      <c r="H442" s="158">
        <v>1.46</v>
      </c>
      <c r="I442" s="124">
        <v>15</v>
      </c>
      <c r="J442" s="2"/>
      <c r="K442" s="2"/>
    </row>
    <row r="443" spans="1:11" ht="65.25" thickBot="1">
      <c r="A443" s="196">
        <v>15</v>
      </c>
      <c r="B443" s="113" t="s">
        <v>17</v>
      </c>
      <c r="C443" s="84">
        <v>150</v>
      </c>
      <c r="D443" s="159">
        <v>2</v>
      </c>
      <c r="E443" s="159">
        <v>2.87</v>
      </c>
      <c r="F443" s="159">
        <v>13.07</v>
      </c>
      <c r="G443" s="159">
        <f>D443*4+E443*9+F443*4</f>
        <v>86.11</v>
      </c>
      <c r="H443" s="175">
        <v>1.1</v>
      </c>
      <c r="I443" s="124">
        <v>16</v>
      </c>
      <c r="J443" s="2"/>
      <c r="K443" s="2"/>
    </row>
    <row r="444" spans="1:11" ht="129.75" thickBot="1">
      <c r="A444" s="196">
        <v>16</v>
      </c>
      <c r="B444" s="113" t="s">
        <v>232</v>
      </c>
      <c r="C444" s="85" t="s">
        <v>321</v>
      </c>
      <c r="D444" s="159">
        <v>2.3</v>
      </c>
      <c r="E444" s="159">
        <v>4.57</v>
      </c>
      <c r="F444" s="159">
        <v>17.3</v>
      </c>
      <c r="G444" s="159">
        <f>D444*4+E444*9+F444*4</f>
        <v>119.53</v>
      </c>
      <c r="H444" s="159">
        <v>0</v>
      </c>
      <c r="I444" s="124">
        <v>17</v>
      </c>
      <c r="J444" s="2"/>
      <c r="K444" s="2"/>
    </row>
    <row r="445" spans="1:11" ht="65.25" thickBot="1">
      <c r="A445" s="196"/>
      <c r="B445" s="113" t="s">
        <v>7</v>
      </c>
      <c r="C445" s="84">
        <v>345</v>
      </c>
      <c r="D445" s="159">
        <f>SUM(D442:D444)</f>
        <v>8.969999999999999</v>
      </c>
      <c r="E445" s="159">
        <f>SUM(E442:E444)</f>
        <v>12.8</v>
      </c>
      <c r="F445" s="159">
        <f>SUM(F442:F444)</f>
        <v>49.83</v>
      </c>
      <c r="G445" s="159">
        <f>SUM(G442:G444)</f>
        <v>349.14</v>
      </c>
      <c r="H445" s="159">
        <f>SUM(H442:H444)</f>
        <v>2.56</v>
      </c>
      <c r="I445" s="124"/>
      <c r="J445" s="2"/>
      <c r="K445" s="2"/>
    </row>
    <row r="446" spans="1:11" ht="65.25" thickBot="1">
      <c r="A446" s="81"/>
      <c r="B446" s="239" t="s">
        <v>59</v>
      </c>
      <c r="C446" s="240"/>
      <c r="D446" s="240"/>
      <c r="E446" s="240"/>
      <c r="F446" s="240"/>
      <c r="G446" s="240"/>
      <c r="H446" s="240"/>
      <c r="I446" s="241"/>
      <c r="J446" s="2"/>
      <c r="K446" s="2"/>
    </row>
    <row r="447" spans="1:11" ht="65.25" thickBot="1">
      <c r="A447" s="196" t="s">
        <v>37</v>
      </c>
      <c r="B447" s="160" t="s">
        <v>129</v>
      </c>
      <c r="C447" s="161" t="s">
        <v>27</v>
      </c>
      <c r="D447" s="159">
        <v>0.2</v>
      </c>
      <c r="E447" s="159">
        <v>0.1</v>
      </c>
      <c r="F447" s="159">
        <v>10.1</v>
      </c>
      <c r="G447" s="159">
        <v>46</v>
      </c>
      <c r="H447" s="159">
        <v>2</v>
      </c>
      <c r="I447" s="124" t="s">
        <v>37</v>
      </c>
      <c r="J447" s="2"/>
      <c r="K447" s="2"/>
    </row>
    <row r="448" spans="1:11" ht="65.25" thickBot="1">
      <c r="A448" s="196"/>
      <c r="B448" s="113" t="s">
        <v>7</v>
      </c>
      <c r="C448" s="85" t="s">
        <v>27</v>
      </c>
      <c r="D448" s="159">
        <f>SUM(D447)</f>
        <v>0.2</v>
      </c>
      <c r="E448" s="159">
        <f>SUM(E447)</f>
        <v>0.1</v>
      </c>
      <c r="F448" s="159">
        <f>SUM(F447)</f>
        <v>10.1</v>
      </c>
      <c r="G448" s="159">
        <f>SUM(G447)</f>
        <v>46</v>
      </c>
      <c r="H448" s="159">
        <f>SUM(H447)</f>
        <v>2</v>
      </c>
      <c r="I448" s="124"/>
      <c r="J448" s="2"/>
      <c r="K448" s="2"/>
    </row>
    <row r="449" spans="1:11" ht="65.25" thickBot="1">
      <c r="A449" s="147"/>
      <c r="B449" s="239" t="s">
        <v>34</v>
      </c>
      <c r="C449" s="240"/>
      <c r="D449" s="240"/>
      <c r="E449" s="240"/>
      <c r="F449" s="240"/>
      <c r="G449" s="240"/>
      <c r="H449" s="240"/>
      <c r="I449" s="241"/>
      <c r="J449" s="2"/>
      <c r="K449" s="2"/>
    </row>
    <row r="450" spans="1:11" ht="129.75" thickBot="1">
      <c r="A450" s="197">
        <v>17</v>
      </c>
      <c r="B450" s="183" t="s">
        <v>254</v>
      </c>
      <c r="C450" s="161" t="s">
        <v>249</v>
      </c>
      <c r="D450" s="159">
        <v>0.95</v>
      </c>
      <c r="E450" s="159">
        <v>2.08</v>
      </c>
      <c r="F450" s="159">
        <v>3.19</v>
      </c>
      <c r="G450" s="159">
        <v>36</v>
      </c>
      <c r="H450" s="159">
        <v>0.88</v>
      </c>
      <c r="I450" s="123">
        <v>78</v>
      </c>
      <c r="J450" s="2"/>
      <c r="K450" s="2"/>
    </row>
    <row r="451" spans="1:11" ht="129.75" thickBot="1">
      <c r="A451" s="196">
        <v>34</v>
      </c>
      <c r="B451" s="135" t="s">
        <v>312</v>
      </c>
      <c r="C451" s="85" t="s">
        <v>288</v>
      </c>
      <c r="D451" s="159">
        <v>1.99</v>
      </c>
      <c r="E451" s="159">
        <v>2.9</v>
      </c>
      <c r="F451" s="159">
        <v>9.44</v>
      </c>
      <c r="G451" s="159">
        <v>69.12</v>
      </c>
      <c r="H451" s="159">
        <v>3.78</v>
      </c>
      <c r="I451" s="124">
        <v>72</v>
      </c>
      <c r="J451" s="2"/>
      <c r="K451" s="2"/>
    </row>
    <row r="452" spans="1:11" ht="65.25" thickBot="1">
      <c r="A452" s="196"/>
      <c r="B452" s="113" t="s">
        <v>172</v>
      </c>
      <c r="C452" s="85" t="s">
        <v>39</v>
      </c>
      <c r="D452" s="159">
        <v>9.54</v>
      </c>
      <c r="E452" s="159">
        <v>9.21</v>
      </c>
      <c r="F452" s="159">
        <v>11.48</v>
      </c>
      <c r="G452" s="159">
        <v>167</v>
      </c>
      <c r="H452" s="185">
        <v>1.2</v>
      </c>
      <c r="I452" s="124">
        <v>88</v>
      </c>
      <c r="J452" s="2"/>
      <c r="K452" s="2"/>
    </row>
    <row r="453" spans="1:11" ht="65.25" thickBot="1">
      <c r="A453" s="196"/>
      <c r="B453" s="113" t="s">
        <v>292</v>
      </c>
      <c r="C453" s="85" t="s">
        <v>201</v>
      </c>
      <c r="D453" s="159">
        <v>2.84</v>
      </c>
      <c r="E453" s="159">
        <v>2.81</v>
      </c>
      <c r="F453" s="159">
        <v>10.44</v>
      </c>
      <c r="G453" s="159">
        <v>85.61</v>
      </c>
      <c r="H453" s="159">
        <v>22.94</v>
      </c>
      <c r="I453" s="124">
        <v>89</v>
      </c>
      <c r="J453" s="2"/>
      <c r="K453" s="2"/>
    </row>
    <row r="454" spans="1:11" ht="65.25" thickBot="1">
      <c r="A454" s="196">
        <v>9</v>
      </c>
      <c r="B454" s="135" t="s">
        <v>272</v>
      </c>
      <c r="C454" s="87">
        <v>150</v>
      </c>
      <c r="D454" s="159">
        <v>0.56</v>
      </c>
      <c r="E454" s="159">
        <v>0</v>
      </c>
      <c r="F454" s="159">
        <v>18.66</v>
      </c>
      <c r="G454" s="159">
        <v>76</v>
      </c>
      <c r="H454" s="159">
        <v>0.32</v>
      </c>
      <c r="I454" s="124">
        <v>90</v>
      </c>
      <c r="J454" s="2"/>
      <c r="K454" s="2"/>
    </row>
    <row r="455" spans="1:11" ht="129.75" thickBot="1">
      <c r="A455" s="196" t="s">
        <v>37</v>
      </c>
      <c r="B455" s="113" t="s">
        <v>75</v>
      </c>
      <c r="C455" s="84">
        <v>40</v>
      </c>
      <c r="D455" s="159">
        <v>2.24</v>
      </c>
      <c r="E455" s="159">
        <v>0.48</v>
      </c>
      <c r="F455" s="159">
        <v>19.76</v>
      </c>
      <c r="G455" s="159">
        <v>92.8</v>
      </c>
      <c r="H455" s="159">
        <v>0</v>
      </c>
      <c r="I455" s="124" t="s">
        <v>37</v>
      </c>
      <c r="J455" s="2"/>
      <c r="K455" s="2"/>
    </row>
    <row r="456" spans="1:11" ht="65.25" thickBot="1">
      <c r="A456" s="147"/>
      <c r="B456" s="113" t="s">
        <v>7</v>
      </c>
      <c r="C456" s="85" t="s">
        <v>329</v>
      </c>
      <c r="D456" s="159">
        <f>SUM(D450:D455)</f>
        <v>18.119999999999997</v>
      </c>
      <c r="E456" s="159">
        <f>SUM(E450:E455)</f>
        <v>17.48</v>
      </c>
      <c r="F456" s="159">
        <f>SUM(F450:F455)</f>
        <v>72.97</v>
      </c>
      <c r="G456" s="159">
        <f>SUM(G450:G455)</f>
        <v>526.53</v>
      </c>
      <c r="H456" s="159">
        <f>SUM(H450:H455)</f>
        <v>29.12</v>
      </c>
      <c r="I456" s="168"/>
      <c r="J456" s="2"/>
      <c r="K456" s="2"/>
    </row>
    <row r="457" spans="1:11" ht="65.25" thickBot="1">
      <c r="A457" s="81"/>
      <c r="B457" s="239" t="s">
        <v>122</v>
      </c>
      <c r="C457" s="240"/>
      <c r="D457" s="240"/>
      <c r="E457" s="240"/>
      <c r="F457" s="240"/>
      <c r="G457" s="240"/>
      <c r="H457" s="240"/>
      <c r="I457" s="241"/>
      <c r="J457" s="2"/>
      <c r="K457" s="2"/>
    </row>
    <row r="458" spans="1:11" ht="129.75" thickBot="1">
      <c r="A458" s="196">
        <v>21</v>
      </c>
      <c r="B458" s="113" t="s">
        <v>237</v>
      </c>
      <c r="C458" s="85" t="s">
        <v>28</v>
      </c>
      <c r="D458" s="158">
        <v>4.35</v>
      </c>
      <c r="E458" s="158">
        <v>4.8</v>
      </c>
      <c r="F458" s="158">
        <v>7.2</v>
      </c>
      <c r="G458" s="158">
        <v>106.2</v>
      </c>
      <c r="H458" s="158">
        <v>1.26</v>
      </c>
      <c r="I458" s="124">
        <v>8.9</v>
      </c>
      <c r="J458" s="2"/>
      <c r="K458" s="2"/>
    </row>
    <row r="459" spans="1:11" ht="65.25" thickBot="1">
      <c r="A459" s="196"/>
      <c r="B459" s="113" t="s">
        <v>213</v>
      </c>
      <c r="C459" s="161" t="s">
        <v>78</v>
      </c>
      <c r="D459" s="158">
        <v>4.41</v>
      </c>
      <c r="E459" s="158">
        <v>6.77</v>
      </c>
      <c r="F459" s="158">
        <v>26.88</v>
      </c>
      <c r="G459" s="158">
        <v>198.57</v>
      </c>
      <c r="H459" s="158">
        <v>0.13</v>
      </c>
      <c r="I459" s="124">
        <v>23</v>
      </c>
      <c r="J459" s="2"/>
      <c r="K459" s="2"/>
    </row>
    <row r="460" spans="1:11" ht="65.25" thickBot="1">
      <c r="A460" s="196"/>
      <c r="B460" s="113" t="s">
        <v>7</v>
      </c>
      <c r="C460" s="84">
        <v>200</v>
      </c>
      <c r="D460" s="159">
        <f>SUM(D458:D459)</f>
        <v>8.76</v>
      </c>
      <c r="E460" s="159">
        <f>SUM(E458:E459)</f>
        <v>11.57</v>
      </c>
      <c r="F460" s="159">
        <f>SUM(F458:F459)</f>
        <v>34.08</v>
      </c>
      <c r="G460" s="159">
        <f>SUM(G458:G459)</f>
        <v>304.77</v>
      </c>
      <c r="H460" s="159">
        <f>SUM(H458:H459)</f>
        <v>1.3900000000000001</v>
      </c>
      <c r="I460" s="124"/>
      <c r="J460" s="2"/>
      <c r="K460" s="2"/>
    </row>
    <row r="461" spans="1:9" ht="65.25" thickBot="1">
      <c r="A461" s="147"/>
      <c r="B461" s="246" t="s">
        <v>35</v>
      </c>
      <c r="C461" s="247"/>
      <c r="D461" s="247"/>
      <c r="E461" s="247"/>
      <c r="F461" s="247"/>
      <c r="G461" s="247"/>
      <c r="H461" s="247"/>
      <c r="I461" s="248"/>
    </row>
    <row r="462" spans="1:9" ht="65.25" thickBot="1">
      <c r="A462" s="147"/>
      <c r="B462" s="113" t="s">
        <v>163</v>
      </c>
      <c r="C462" s="85" t="s">
        <v>246</v>
      </c>
      <c r="D462" s="159">
        <v>3.5</v>
      </c>
      <c r="E462" s="159">
        <v>3</v>
      </c>
      <c r="F462" s="159">
        <v>17.63</v>
      </c>
      <c r="G462" s="159">
        <v>120.52</v>
      </c>
      <c r="H462" s="159">
        <v>20.44</v>
      </c>
      <c r="I462" s="124">
        <v>24</v>
      </c>
    </row>
    <row r="463" spans="1:9" ht="129.75" thickBot="1">
      <c r="A463" s="147"/>
      <c r="B463" s="113" t="s">
        <v>63</v>
      </c>
      <c r="C463" s="84">
        <v>30</v>
      </c>
      <c r="D463" s="159">
        <v>2.4</v>
      </c>
      <c r="E463" s="159">
        <v>0.3</v>
      </c>
      <c r="F463" s="159">
        <v>14.46</v>
      </c>
      <c r="G463" s="159">
        <v>70.8</v>
      </c>
      <c r="H463" s="159">
        <v>0</v>
      </c>
      <c r="I463" s="124" t="s">
        <v>37</v>
      </c>
    </row>
    <row r="464" spans="1:9" ht="65.25" thickBot="1">
      <c r="A464" s="199">
        <v>59</v>
      </c>
      <c r="B464" s="160" t="s">
        <v>8</v>
      </c>
      <c r="C464" s="84">
        <v>150</v>
      </c>
      <c r="D464" s="159">
        <v>0</v>
      </c>
      <c r="E464" s="159">
        <v>0</v>
      </c>
      <c r="F464" s="159">
        <v>8.98</v>
      </c>
      <c r="G464" s="159">
        <v>36</v>
      </c>
      <c r="H464" s="159">
        <v>0</v>
      </c>
      <c r="I464" s="123">
        <v>25</v>
      </c>
    </row>
    <row r="465" spans="1:9" ht="129.75" thickBot="1">
      <c r="A465" s="199"/>
      <c r="B465" s="113" t="s">
        <v>204</v>
      </c>
      <c r="C465" s="85" t="s">
        <v>77</v>
      </c>
      <c r="D465" s="159">
        <v>0.28</v>
      </c>
      <c r="E465" s="159">
        <v>0.28</v>
      </c>
      <c r="F465" s="159">
        <v>6.89</v>
      </c>
      <c r="G465" s="159">
        <v>33.01</v>
      </c>
      <c r="H465" s="159">
        <v>7.03</v>
      </c>
      <c r="I465" s="124">
        <v>14</v>
      </c>
    </row>
    <row r="466" spans="1:9" ht="65.25" thickBot="1">
      <c r="A466" s="147"/>
      <c r="B466" s="113" t="s">
        <v>7</v>
      </c>
      <c r="C466" s="84">
        <f>C462+C463+C464+C465</f>
        <v>470</v>
      </c>
      <c r="D466" s="159">
        <f>SUM(D462:D465)</f>
        <v>6.180000000000001</v>
      </c>
      <c r="E466" s="159">
        <f>SUM(E462:E465)</f>
        <v>3.58</v>
      </c>
      <c r="F466" s="159">
        <f>SUM(F462:F465)</f>
        <v>47.96000000000001</v>
      </c>
      <c r="G466" s="159">
        <f>SUM(G462:G465)</f>
        <v>260.33</v>
      </c>
      <c r="H466" s="159">
        <f>SUM(H462:H465)</f>
        <v>27.470000000000002</v>
      </c>
      <c r="I466" s="168"/>
    </row>
    <row r="467" spans="1:9" ht="65.25" thickBot="1">
      <c r="A467" s="196"/>
      <c r="B467" s="113"/>
      <c r="C467" s="85"/>
      <c r="D467" s="151" t="s">
        <v>1</v>
      </c>
      <c r="E467" s="152" t="s">
        <v>2</v>
      </c>
      <c r="F467" s="152" t="s">
        <v>3</v>
      </c>
      <c r="G467" s="83" t="s">
        <v>4</v>
      </c>
      <c r="H467" s="152" t="s">
        <v>5</v>
      </c>
      <c r="I467" s="124"/>
    </row>
    <row r="468" spans="1:9" ht="65.25" thickBot="1">
      <c r="A468" s="196"/>
      <c r="B468" s="166" t="s">
        <v>152</v>
      </c>
      <c r="C468" s="85"/>
      <c r="D468" s="159">
        <f>D445+D448+D456+D460+D466</f>
        <v>42.23</v>
      </c>
      <c r="E468" s="159">
        <f>E445+E448+E456+E460+E466</f>
        <v>45.53</v>
      </c>
      <c r="F468" s="159">
        <f>F445+F448+F456+F460+F466</f>
        <v>214.94000000000003</v>
      </c>
      <c r="G468" s="159">
        <f>G445+G448+G456+G460+G466</f>
        <v>1486.77</v>
      </c>
      <c r="H468" s="159">
        <f>H445+H448+H456+H460+H466</f>
        <v>62.540000000000006</v>
      </c>
      <c r="I468" s="124"/>
    </row>
    <row r="469" spans="1:9" ht="65.25" thickBot="1">
      <c r="A469" s="196"/>
      <c r="B469" s="166" t="s">
        <v>12</v>
      </c>
      <c r="C469" s="85"/>
      <c r="D469" s="159">
        <v>42</v>
      </c>
      <c r="E469" s="159">
        <v>47</v>
      </c>
      <c r="F469" s="159">
        <v>203</v>
      </c>
      <c r="G469" s="159">
        <v>1400</v>
      </c>
      <c r="H469" s="159">
        <v>45</v>
      </c>
      <c r="I469" s="124"/>
    </row>
    <row r="470" spans="1:11" s="200" customFormat="1" ht="129" thickBot="1">
      <c r="A470" s="147"/>
      <c r="B470" s="167" t="s">
        <v>13</v>
      </c>
      <c r="C470" s="152"/>
      <c r="D470" s="137">
        <f>D468*100/D469</f>
        <v>100.54761904761905</v>
      </c>
      <c r="E470" s="137">
        <f>E468*100/E469</f>
        <v>96.87234042553192</v>
      </c>
      <c r="F470" s="137">
        <f>F468*100/F469</f>
        <v>105.88177339901479</v>
      </c>
      <c r="G470" s="137">
        <f>G468*100/G469</f>
        <v>106.19785714285715</v>
      </c>
      <c r="H470" s="137">
        <f>H468*100/H469</f>
        <v>138.9777777777778</v>
      </c>
      <c r="I470" s="168"/>
      <c r="J470" s="178"/>
      <c r="K470" s="178"/>
    </row>
    <row r="471" spans="1:11" s="200" customFormat="1" ht="64.5">
      <c r="A471" s="172"/>
      <c r="B471" s="1" t="s">
        <v>87</v>
      </c>
      <c r="C471" s="1"/>
      <c r="D471" s="1"/>
      <c r="E471" s="171"/>
      <c r="F471" s="171"/>
      <c r="G471" s="171"/>
      <c r="H471" s="171"/>
      <c r="I471" s="172"/>
      <c r="J471" s="178"/>
      <c r="K471" s="178"/>
    </row>
    <row r="472" spans="1:11" s="200" customFormat="1" ht="75">
      <c r="A472" s="172"/>
      <c r="B472" s="1" t="s">
        <v>349</v>
      </c>
      <c r="C472" s="173"/>
      <c r="D472" s="1"/>
      <c r="E472" s="1"/>
      <c r="F472" s="1"/>
      <c r="G472" s="1"/>
      <c r="H472" s="1"/>
      <c r="I472" s="172"/>
      <c r="J472" s="178"/>
      <c r="K472" s="178"/>
    </row>
    <row r="473" spans="1:11" s="200" customFormat="1" ht="64.5">
      <c r="A473" s="172"/>
      <c r="B473" s="1" t="s">
        <v>85</v>
      </c>
      <c r="C473" s="173"/>
      <c r="D473" s="1"/>
      <c r="E473" s="1"/>
      <c r="F473" s="1"/>
      <c r="G473" s="1"/>
      <c r="H473" s="1"/>
      <c r="I473" s="172"/>
      <c r="J473" s="178"/>
      <c r="K473" s="178"/>
    </row>
    <row r="474" spans="1:17" s="200" customFormat="1" ht="75">
      <c r="A474" s="172"/>
      <c r="B474" s="1" t="s">
        <v>350</v>
      </c>
      <c r="C474" s="1"/>
      <c r="D474" s="1"/>
      <c r="E474" s="171"/>
      <c r="F474" s="171"/>
      <c r="G474" s="171"/>
      <c r="H474" s="171"/>
      <c r="I474" s="172"/>
      <c r="J474" s="1"/>
      <c r="K474" s="1"/>
      <c r="L474" s="2"/>
      <c r="M474" s="2"/>
      <c r="N474" s="2"/>
      <c r="O474" s="2"/>
      <c r="P474" s="2"/>
      <c r="Q474" s="2"/>
    </row>
    <row r="475" spans="1:11" s="200" customFormat="1" ht="64.5">
      <c r="A475" s="172"/>
      <c r="B475" s="1" t="s">
        <v>131</v>
      </c>
      <c r="C475" s="1"/>
      <c r="D475" s="1"/>
      <c r="E475" s="171"/>
      <c r="F475" s="171"/>
      <c r="G475" s="171"/>
      <c r="H475" s="171"/>
      <c r="I475" s="172"/>
      <c r="J475" s="178"/>
      <c r="K475" s="178"/>
    </row>
    <row r="476" spans="1:11" s="200" customFormat="1" ht="65.25" thickBot="1">
      <c r="A476" s="172"/>
      <c r="B476" s="1" t="s">
        <v>86</v>
      </c>
      <c r="C476" s="173"/>
      <c r="D476" s="1"/>
      <c r="E476" s="1"/>
      <c r="F476" s="1"/>
      <c r="G476" s="1"/>
      <c r="H476" s="1"/>
      <c r="I476" s="172"/>
      <c r="J476" s="178"/>
      <c r="K476" s="178"/>
    </row>
    <row r="477" spans="1:11" ht="65.25" thickBot="1">
      <c r="A477" s="253" t="s">
        <v>33</v>
      </c>
      <c r="B477" s="242" t="s">
        <v>94</v>
      </c>
      <c r="C477" s="251" t="s">
        <v>95</v>
      </c>
      <c r="D477" s="239" t="s">
        <v>25</v>
      </c>
      <c r="E477" s="240"/>
      <c r="F477" s="241"/>
      <c r="G477" s="242" t="s">
        <v>58</v>
      </c>
      <c r="H477" s="242" t="s">
        <v>107</v>
      </c>
      <c r="I477" s="244" t="s">
        <v>106</v>
      </c>
      <c r="J477" s="2"/>
      <c r="K477" s="2"/>
    </row>
    <row r="478" spans="1:11" ht="65.25" thickBot="1">
      <c r="A478" s="254"/>
      <c r="B478" s="243"/>
      <c r="C478" s="252"/>
      <c r="D478" s="151" t="s">
        <v>1</v>
      </c>
      <c r="E478" s="152" t="s">
        <v>2</v>
      </c>
      <c r="F478" s="152" t="s">
        <v>3</v>
      </c>
      <c r="G478" s="243"/>
      <c r="H478" s="243"/>
      <c r="I478" s="245"/>
      <c r="J478" s="2"/>
      <c r="K478" s="2"/>
    </row>
    <row r="479" spans="1:11" ht="65.25" thickBot="1">
      <c r="A479" s="148"/>
      <c r="B479" s="174" t="s">
        <v>144</v>
      </c>
      <c r="C479" s="149"/>
      <c r="D479" s="149"/>
      <c r="E479" s="149"/>
      <c r="F479" s="149"/>
      <c r="G479" s="149"/>
      <c r="H479" s="149"/>
      <c r="I479" s="150"/>
      <c r="J479" s="2"/>
      <c r="K479" s="2"/>
    </row>
    <row r="480" spans="1:11" ht="65.25" thickBot="1">
      <c r="A480" s="148"/>
      <c r="B480" s="239" t="s">
        <v>6</v>
      </c>
      <c r="C480" s="240"/>
      <c r="D480" s="240"/>
      <c r="E480" s="240"/>
      <c r="F480" s="240"/>
      <c r="G480" s="240"/>
      <c r="H480" s="240"/>
      <c r="I480" s="241"/>
      <c r="J480" s="2"/>
      <c r="K480" s="2"/>
    </row>
    <row r="481" spans="1:11" ht="65.25" thickBot="1">
      <c r="A481" s="197">
        <v>23</v>
      </c>
      <c r="B481" s="165" t="s">
        <v>247</v>
      </c>
      <c r="C481" s="161" t="s">
        <v>28</v>
      </c>
      <c r="D481" s="159">
        <v>4.98</v>
      </c>
      <c r="E481" s="159">
        <v>5.66</v>
      </c>
      <c r="F481" s="159">
        <v>20.71</v>
      </c>
      <c r="G481" s="137">
        <v>152.25</v>
      </c>
      <c r="H481" s="137">
        <v>1.46</v>
      </c>
      <c r="I481" s="124">
        <v>56</v>
      </c>
      <c r="J481" s="2"/>
      <c r="K481" s="2"/>
    </row>
    <row r="482" spans="1:11" ht="65.25" thickBot="1">
      <c r="A482" s="196">
        <v>2</v>
      </c>
      <c r="B482" s="160" t="s">
        <v>291</v>
      </c>
      <c r="C482" s="84">
        <v>150</v>
      </c>
      <c r="D482" s="158">
        <v>1.32</v>
      </c>
      <c r="E482" s="158">
        <v>1.5</v>
      </c>
      <c r="F482" s="158">
        <v>11.19</v>
      </c>
      <c r="G482" s="158">
        <v>63</v>
      </c>
      <c r="H482" s="158">
        <v>0.61</v>
      </c>
      <c r="I482" s="130">
        <v>13</v>
      </c>
      <c r="J482" s="2"/>
      <c r="K482" s="2"/>
    </row>
    <row r="483" spans="1:11" ht="65.25" thickBot="1">
      <c r="A483" s="196">
        <v>3</v>
      </c>
      <c r="B483" s="113" t="s">
        <v>40</v>
      </c>
      <c r="C483" s="161" t="s">
        <v>319</v>
      </c>
      <c r="D483" s="159">
        <v>2.5</v>
      </c>
      <c r="E483" s="159">
        <v>4.57</v>
      </c>
      <c r="F483" s="159">
        <v>17.3</v>
      </c>
      <c r="G483" s="159">
        <f>D483*4+E483*9+F483*4</f>
        <v>120.33000000000001</v>
      </c>
      <c r="H483" s="159">
        <v>0</v>
      </c>
      <c r="I483" s="124">
        <v>27</v>
      </c>
      <c r="J483" s="2"/>
      <c r="K483" s="2"/>
    </row>
    <row r="484" spans="1:11" ht="65.25" thickBot="1">
      <c r="A484" s="196"/>
      <c r="B484" s="113" t="s">
        <v>7</v>
      </c>
      <c r="C484" s="85" t="s">
        <v>325</v>
      </c>
      <c r="D484" s="159">
        <f>SUM(D481:D483)</f>
        <v>8.8</v>
      </c>
      <c r="E484" s="159">
        <f>SUM(E481:E483)</f>
        <v>11.73</v>
      </c>
      <c r="F484" s="159">
        <f>SUM(F481:F483)</f>
        <v>49.2</v>
      </c>
      <c r="G484" s="159">
        <f>SUM(G481:G483)</f>
        <v>335.58000000000004</v>
      </c>
      <c r="H484" s="159">
        <f>SUM(H481:H483)</f>
        <v>2.07</v>
      </c>
      <c r="I484" s="124"/>
      <c r="J484" s="2"/>
      <c r="K484" s="2"/>
    </row>
    <row r="485" spans="1:11" ht="65.25" thickBot="1">
      <c r="A485" s="81"/>
      <c r="B485" s="239" t="s">
        <v>59</v>
      </c>
      <c r="C485" s="240"/>
      <c r="D485" s="240"/>
      <c r="E485" s="240"/>
      <c r="F485" s="240"/>
      <c r="G485" s="240"/>
      <c r="H485" s="240"/>
      <c r="I485" s="241"/>
      <c r="J485" s="2"/>
      <c r="K485" s="2"/>
    </row>
    <row r="486" spans="1:11" ht="65.25" thickBot="1">
      <c r="A486" s="196" t="s">
        <v>37</v>
      </c>
      <c r="B486" s="160" t="s">
        <v>129</v>
      </c>
      <c r="C486" s="161" t="s">
        <v>27</v>
      </c>
      <c r="D486" s="159">
        <v>0.2</v>
      </c>
      <c r="E486" s="159">
        <v>0.1</v>
      </c>
      <c r="F486" s="159">
        <v>10.1</v>
      </c>
      <c r="G486" s="159">
        <v>46</v>
      </c>
      <c r="H486" s="159">
        <v>2</v>
      </c>
      <c r="I486" s="124" t="s">
        <v>37</v>
      </c>
      <c r="J486" s="2"/>
      <c r="K486" s="2"/>
    </row>
    <row r="487" spans="1:11" ht="65.25" thickBot="1">
      <c r="A487" s="196"/>
      <c r="B487" s="113" t="s">
        <v>7</v>
      </c>
      <c r="C487" s="85" t="s">
        <v>27</v>
      </c>
      <c r="D487" s="159">
        <f>SUM(D486)</f>
        <v>0.2</v>
      </c>
      <c r="E487" s="159">
        <f>SUM(E486)</f>
        <v>0.1</v>
      </c>
      <c r="F487" s="159">
        <f>SUM(F486)</f>
        <v>10.1</v>
      </c>
      <c r="G487" s="159">
        <f>SUM(G486)</f>
        <v>46</v>
      </c>
      <c r="H487" s="159">
        <f>SUM(H486)</f>
        <v>2</v>
      </c>
      <c r="I487" s="124"/>
      <c r="J487" s="2"/>
      <c r="K487" s="2"/>
    </row>
    <row r="488" spans="1:11" ht="65.25" thickBot="1">
      <c r="A488" s="93"/>
      <c r="B488" s="239" t="s">
        <v>34</v>
      </c>
      <c r="C488" s="240"/>
      <c r="D488" s="240"/>
      <c r="E488" s="240"/>
      <c r="F488" s="240"/>
      <c r="G488" s="240"/>
      <c r="H488" s="240"/>
      <c r="I488" s="241"/>
      <c r="J488" s="2"/>
      <c r="K488" s="2"/>
    </row>
    <row r="489" spans="1:11" ht="129.75" thickBot="1">
      <c r="A489" s="196">
        <v>24</v>
      </c>
      <c r="B489" s="132" t="s">
        <v>296</v>
      </c>
      <c r="C489" s="180" t="s">
        <v>115</v>
      </c>
      <c r="D489" s="157">
        <v>0.72</v>
      </c>
      <c r="E489" s="157">
        <v>2.73</v>
      </c>
      <c r="F489" s="157">
        <v>0.3</v>
      </c>
      <c r="G489" s="157">
        <v>39</v>
      </c>
      <c r="H489" s="157">
        <v>0.8</v>
      </c>
      <c r="I489" s="129">
        <v>28</v>
      </c>
      <c r="J489" s="2"/>
      <c r="K489" s="2"/>
    </row>
    <row r="490" spans="1:11" ht="129.75" thickBot="1">
      <c r="A490" s="196">
        <v>25</v>
      </c>
      <c r="B490" s="113" t="s">
        <v>305</v>
      </c>
      <c r="C490" s="177" t="s">
        <v>301</v>
      </c>
      <c r="D490" s="159">
        <v>4.05</v>
      </c>
      <c r="E490" s="159">
        <v>2.8</v>
      </c>
      <c r="F490" s="159">
        <v>7.57</v>
      </c>
      <c r="G490" s="159">
        <v>81</v>
      </c>
      <c r="H490" s="159">
        <v>2.45</v>
      </c>
      <c r="I490" s="124">
        <v>91</v>
      </c>
      <c r="J490" s="2"/>
      <c r="K490" s="2"/>
    </row>
    <row r="491" spans="1:11" ht="65.25" thickBot="1">
      <c r="A491" s="196"/>
      <c r="B491" s="113" t="s">
        <v>175</v>
      </c>
      <c r="C491" s="85" t="s">
        <v>92</v>
      </c>
      <c r="D491" s="159">
        <v>11.17</v>
      </c>
      <c r="E491" s="159">
        <v>10.21</v>
      </c>
      <c r="F491" s="159">
        <v>15.21</v>
      </c>
      <c r="G491" s="159">
        <v>202.5</v>
      </c>
      <c r="H491" s="159">
        <v>8.38</v>
      </c>
      <c r="I491" s="123">
        <v>73</v>
      </c>
      <c r="J491" s="2"/>
      <c r="K491" s="2"/>
    </row>
    <row r="492" spans="1:11" ht="129.75" thickBot="1">
      <c r="A492" s="196">
        <v>20</v>
      </c>
      <c r="B492" s="113" t="s">
        <v>200</v>
      </c>
      <c r="C492" s="84">
        <v>150</v>
      </c>
      <c r="D492" s="159">
        <v>0.2</v>
      </c>
      <c r="E492" s="159">
        <v>0</v>
      </c>
      <c r="F492" s="159">
        <v>32.3</v>
      </c>
      <c r="G492" s="159">
        <v>125.3</v>
      </c>
      <c r="H492" s="159">
        <v>2</v>
      </c>
      <c r="I492" s="124">
        <v>55</v>
      </c>
      <c r="J492" s="2"/>
      <c r="K492" s="2"/>
    </row>
    <row r="493" spans="1:11" ht="129.75" thickBot="1">
      <c r="A493" s="196" t="s">
        <v>37</v>
      </c>
      <c r="B493" s="113" t="s">
        <v>75</v>
      </c>
      <c r="C493" s="84">
        <v>40</v>
      </c>
      <c r="D493" s="159">
        <v>2.24</v>
      </c>
      <c r="E493" s="159">
        <v>0.48</v>
      </c>
      <c r="F493" s="159">
        <v>19.76</v>
      </c>
      <c r="G493" s="159">
        <v>92.8</v>
      </c>
      <c r="H493" s="159">
        <v>0</v>
      </c>
      <c r="I493" s="124" t="s">
        <v>37</v>
      </c>
      <c r="J493" s="2"/>
      <c r="K493" s="2"/>
    </row>
    <row r="494" spans="1:11" ht="65.25" thickBot="1">
      <c r="A494" s="196"/>
      <c r="B494" s="113" t="s">
        <v>7</v>
      </c>
      <c r="C494" s="84">
        <v>526</v>
      </c>
      <c r="D494" s="159">
        <f>SUM(D489:D493)</f>
        <v>18.380000000000003</v>
      </c>
      <c r="E494" s="159">
        <f>SUM(E489:E493)</f>
        <v>16.22</v>
      </c>
      <c r="F494" s="159">
        <f>SUM(F489:F493)</f>
        <v>75.14</v>
      </c>
      <c r="G494" s="159">
        <f>SUM(G489:G493)</f>
        <v>540.6</v>
      </c>
      <c r="H494" s="159">
        <f>SUM(H489:H493)</f>
        <v>13.63</v>
      </c>
      <c r="I494" s="124"/>
      <c r="J494" s="2"/>
      <c r="K494" s="2"/>
    </row>
    <row r="495" spans="1:11" ht="65.25" thickBot="1">
      <c r="A495" s="81"/>
      <c r="B495" s="239" t="s">
        <v>122</v>
      </c>
      <c r="C495" s="240"/>
      <c r="D495" s="240"/>
      <c r="E495" s="240"/>
      <c r="F495" s="240"/>
      <c r="G495" s="240"/>
      <c r="H495" s="240"/>
      <c r="I495" s="241"/>
      <c r="J495" s="2"/>
      <c r="K495" s="2"/>
    </row>
    <row r="496" spans="1:11" ht="65.25" thickBot="1">
      <c r="A496" s="196">
        <v>21</v>
      </c>
      <c r="B496" s="160" t="s">
        <v>8</v>
      </c>
      <c r="C496" s="84">
        <v>150</v>
      </c>
      <c r="D496" s="159">
        <v>0</v>
      </c>
      <c r="E496" s="159">
        <v>0</v>
      </c>
      <c r="F496" s="159">
        <v>8.98</v>
      </c>
      <c r="G496" s="159">
        <v>36</v>
      </c>
      <c r="H496" s="159">
        <v>0</v>
      </c>
      <c r="I496" s="123">
        <v>25</v>
      </c>
      <c r="J496" s="2"/>
      <c r="K496" s="2"/>
    </row>
    <row r="497" spans="1:11" ht="194.25" thickBot="1">
      <c r="A497" s="196"/>
      <c r="B497" s="135" t="s">
        <v>255</v>
      </c>
      <c r="C497" s="86" t="s">
        <v>39</v>
      </c>
      <c r="D497" s="158">
        <v>6.46</v>
      </c>
      <c r="E497" s="158">
        <v>6.35</v>
      </c>
      <c r="F497" s="158">
        <v>25.21</v>
      </c>
      <c r="G497" s="158">
        <v>158.83</v>
      </c>
      <c r="H497" s="158">
        <v>0.25</v>
      </c>
      <c r="I497" s="124">
        <v>92</v>
      </c>
      <c r="J497" s="2"/>
      <c r="K497" s="2"/>
    </row>
    <row r="498" spans="1:11" ht="65.25" thickBot="1">
      <c r="A498" s="196"/>
      <c r="B498" s="113" t="s">
        <v>7</v>
      </c>
      <c r="C498" s="84">
        <f>C496+C497</f>
        <v>210</v>
      </c>
      <c r="D498" s="159">
        <f>SUM(D496:D497)</f>
        <v>6.46</v>
      </c>
      <c r="E498" s="159">
        <f>SUM(E496:E497)</f>
        <v>6.35</v>
      </c>
      <c r="F498" s="159">
        <f>SUM(F496:F497)</f>
        <v>34.19</v>
      </c>
      <c r="G498" s="159">
        <f>SUM(G496:G497)</f>
        <v>194.83</v>
      </c>
      <c r="H498" s="159">
        <f>SUM(H496:H497)</f>
        <v>0.25</v>
      </c>
      <c r="I498" s="124"/>
      <c r="J498" s="2"/>
      <c r="K498" s="2"/>
    </row>
    <row r="499" spans="1:11" ht="65.25" thickBot="1">
      <c r="A499" s="93"/>
      <c r="B499" s="246" t="s">
        <v>35</v>
      </c>
      <c r="C499" s="247"/>
      <c r="D499" s="247"/>
      <c r="E499" s="247"/>
      <c r="F499" s="247"/>
      <c r="G499" s="247"/>
      <c r="H499" s="247"/>
      <c r="I499" s="248"/>
      <c r="J499" s="2"/>
      <c r="K499" s="2"/>
    </row>
    <row r="500" spans="1:11" ht="129.75" thickBot="1">
      <c r="A500" s="93"/>
      <c r="B500" s="132" t="s">
        <v>256</v>
      </c>
      <c r="C500" s="182" t="s">
        <v>273</v>
      </c>
      <c r="D500" s="157">
        <v>18.3</v>
      </c>
      <c r="E500" s="157">
        <v>16.58</v>
      </c>
      <c r="F500" s="157">
        <v>25.24</v>
      </c>
      <c r="G500" s="157">
        <f>D500*4+E500*9+F500*4</f>
        <v>323.37999999999994</v>
      </c>
      <c r="H500" s="157">
        <v>0.41</v>
      </c>
      <c r="I500" s="129">
        <v>93</v>
      </c>
      <c r="J500" s="2"/>
      <c r="K500" s="2"/>
    </row>
    <row r="501" spans="1:11" ht="129.75" thickBot="1">
      <c r="A501" s="196" t="s">
        <v>37</v>
      </c>
      <c r="B501" s="113" t="s">
        <v>88</v>
      </c>
      <c r="C501" s="84">
        <v>150</v>
      </c>
      <c r="D501" s="158">
        <v>2.2</v>
      </c>
      <c r="E501" s="158">
        <v>2.92</v>
      </c>
      <c r="F501" s="158">
        <v>13.17</v>
      </c>
      <c r="G501" s="158">
        <f>D501*4+E501*9+F501*4</f>
        <v>87.75999999999999</v>
      </c>
      <c r="H501" s="158">
        <v>1.1</v>
      </c>
      <c r="I501" s="124">
        <v>36</v>
      </c>
      <c r="J501" s="2"/>
      <c r="K501" s="2"/>
    </row>
    <row r="502" spans="1:11" ht="129.75" thickBot="1">
      <c r="A502" s="196"/>
      <c r="B502" s="113" t="s">
        <v>204</v>
      </c>
      <c r="C502" s="85" t="s">
        <v>27</v>
      </c>
      <c r="D502" s="159">
        <v>0.4</v>
      </c>
      <c r="E502" s="159">
        <v>0.4</v>
      </c>
      <c r="F502" s="159">
        <v>9.84</v>
      </c>
      <c r="G502" s="159">
        <v>47.16</v>
      </c>
      <c r="H502" s="159">
        <v>10.04</v>
      </c>
      <c r="I502" s="124">
        <v>14</v>
      </c>
      <c r="J502" s="2"/>
      <c r="K502" s="2"/>
    </row>
    <row r="503" spans="1:11" ht="65.25" thickBot="1">
      <c r="A503" s="196"/>
      <c r="B503" s="113" t="s">
        <v>7</v>
      </c>
      <c r="C503" s="84">
        <v>400</v>
      </c>
      <c r="D503" s="159">
        <f>SUM(D500:D502)</f>
        <v>20.9</v>
      </c>
      <c r="E503" s="159">
        <f>SUM(E500:E502)</f>
        <v>19.9</v>
      </c>
      <c r="F503" s="159">
        <f>SUM(F500:F502)</f>
        <v>48.25</v>
      </c>
      <c r="G503" s="159">
        <f>SUM(G500:G502)</f>
        <v>458.29999999999995</v>
      </c>
      <c r="H503" s="159">
        <f>SUM(H500:H502)</f>
        <v>11.549999999999999</v>
      </c>
      <c r="I503" s="124"/>
      <c r="J503" s="2"/>
      <c r="K503" s="2"/>
    </row>
    <row r="504" spans="1:11" ht="65.25" thickBot="1">
      <c r="A504" s="196"/>
      <c r="B504" s="166" t="s">
        <v>151</v>
      </c>
      <c r="C504" s="85"/>
      <c r="D504" s="159">
        <f>D484+D487+D494+D498+D503</f>
        <v>54.74</v>
      </c>
      <c r="E504" s="159">
        <f>E484+E487+E494+E498+E503</f>
        <v>54.3</v>
      </c>
      <c r="F504" s="159">
        <f>F484+F487+F494+F498+F503</f>
        <v>216.88</v>
      </c>
      <c r="G504" s="159">
        <f>G484+G487+G494+G498+G503</f>
        <v>1575.31</v>
      </c>
      <c r="H504" s="159">
        <f>H484+H487+H494+H498+H503</f>
        <v>29.5</v>
      </c>
      <c r="I504" s="124"/>
      <c r="J504" s="2"/>
      <c r="K504" s="2"/>
    </row>
    <row r="505" spans="1:11" ht="65.25" thickBot="1">
      <c r="A505" s="196"/>
      <c r="B505" s="166" t="s">
        <v>12</v>
      </c>
      <c r="C505" s="85"/>
      <c r="D505" s="159">
        <v>42</v>
      </c>
      <c r="E505" s="159">
        <v>47</v>
      </c>
      <c r="F505" s="159">
        <v>203</v>
      </c>
      <c r="G505" s="159">
        <v>1400</v>
      </c>
      <c r="H505" s="159">
        <v>45</v>
      </c>
      <c r="I505" s="124"/>
      <c r="J505" s="2"/>
      <c r="K505" s="2"/>
    </row>
    <row r="506" spans="1:11" ht="129" thickBot="1">
      <c r="A506" s="147"/>
      <c r="B506" s="167" t="s">
        <v>13</v>
      </c>
      <c r="C506" s="152"/>
      <c r="D506" s="137">
        <f>D504*100/D505</f>
        <v>130.33333333333334</v>
      </c>
      <c r="E506" s="137">
        <f>E504*100/E505</f>
        <v>115.53191489361703</v>
      </c>
      <c r="F506" s="137">
        <f>F504*100/F505</f>
        <v>106.83743842364532</v>
      </c>
      <c r="G506" s="137">
        <f>G504*100/G505</f>
        <v>112.52214285714285</v>
      </c>
      <c r="H506" s="137">
        <f>H504*100/H505</f>
        <v>65.55555555555556</v>
      </c>
      <c r="I506" s="168"/>
      <c r="J506" s="2"/>
      <c r="K506" s="2"/>
    </row>
    <row r="507" spans="1:11" ht="64.5">
      <c r="A507" s="172"/>
      <c r="B507" s="1" t="s">
        <v>87</v>
      </c>
      <c r="C507" s="1"/>
      <c r="E507" s="171"/>
      <c r="F507" s="171"/>
      <c r="G507" s="171"/>
      <c r="H507" s="171"/>
      <c r="I507" s="172"/>
      <c r="J507" s="2"/>
      <c r="K507" s="2"/>
    </row>
    <row r="508" spans="1:11" ht="75">
      <c r="A508" s="172"/>
      <c r="B508" s="1" t="s">
        <v>349</v>
      </c>
      <c r="I508" s="172"/>
      <c r="J508" s="2"/>
      <c r="K508" s="2"/>
    </row>
    <row r="509" spans="1:11" ht="64.5">
      <c r="A509" s="172"/>
      <c r="B509" s="1" t="s">
        <v>85</v>
      </c>
      <c r="I509" s="172"/>
      <c r="J509" s="2"/>
      <c r="K509" s="2"/>
    </row>
    <row r="510" spans="1:11" ht="75">
      <c r="A510" s="172"/>
      <c r="B510" s="1" t="s">
        <v>350</v>
      </c>
      <c r="C510" s="1"/>
      <c r="E510" s="171"/>
      <c r="F510" s="171"/>
      <c r="G510" s="171"/>
      <c r="H510" s="171"/>
      <c r="I510" s="172"/>
      <c r="J510" s="2"/>
      <c r="K510" s="2"/>
    </row>
    <row r="511" spans="1:11" ht="64.5">
      <c r="A511" s="172"/>
      <c r="B511" s="1" t="s">
        <v>131</v>
      </c>
      <c r="C511" s="1"/>
      <c r="E511" s="171"/>
      <c r="F511" s="171"/>
      <c r="G511" s="171"/>
      <c r="H511" s="171"/>
      <c r="I511" s="172"/>
      <c r="J511" s="2"/>
      <c r="K511" s="2"/>
    </row>
    <row r="512" spans="1:11" ht="65.25" thickBot="1">
      <c r="A512" s="172"/>
      <c r="B512" s="1" t="s">
        <v>86</v>
      </c>
      <c r="I512" s="172"/>
      <c r="J512" s="2"/>
      <c r="K512" s="2"/>
    </row>
    <row r="513" spans="1:11" ht="65.25" thickBot="1">
      <c r="A513" s="253" t="s">
        <v>33</v>
      </c>
      <c r="B513" s="242" t="s">
        <v>94</v>
      </c>
      <c r="C513" s="251" t="s">
        <v>95</v>
      </c>
      <c r="D513" s="239" t="s">
        <v>25</v>
      </c>
      <c r="E513" s="240"/>
      <c r="F513" s="241"/>
      <c r="G513" s="242" t="s">
        <v>58</v>
      </c>
      <c r="H513" s="242" t="s">
        <v>107</v>
      </c>
      <c r="I513" s="244" t="s">
        <v>106</v>
      </c>
      <c r="J513" s="2"/>
      <c r="K513" s="2"/>
    </row>
    <row r="514" spans="1:11" ht="65.25" thickBot="1">
      <c r="A514" s="254"/>
      <c r="B514" s="243"/>
      <c r="C514" s="252"/>
      <c r="D514" s="151" t="s">
        <v>1</v>
      </c>
      <c r="E514" s="152" t="s">
        <v>2</v>
      </c>
      <c r="F514" s="152" t="s">
        <v>3</v>
      </c>
      <c r="G514" s="243"/>
      <c r="H514" s="243"/>
      <c r="I514" s="245"/>
      <c r="J514" s="2"/>
      <c r="K514" s="2"/>
    </row>
    <row r="515" spans="1:11" ht="65.25" thickBot="1">
      <c r="A515" s="81"/>
      <c r="B515" s="174" t="s">
        <v>146</v>
      </c>
      <c r="C515" s="149"/>
      <c r="D515" s="82"/>
      <c r="E515" s="82"/>
      <c r="F515" s="82"/>
      <c r="G515" s="82"/>
      <c r="H515" s="82"/>
      <c r="I515" s="83"/>
      <c r="J515" s="2"/>
      <c r="K515" s="2"/>
    </row>
    <row r="516" spans="1:11" ht="65.25" thickBot="1">
      <c r="A516" s="81"/>
      <c r="B516" s="239" t="s">
        <v>6</v>
      </c>
      <c r="C516" s="240"/>
      <c r="D516" s="240"/>
      <c r="E516" s="240"/>
      <c r="F516" s="240"/>
      <c r="G516" s="240"/>
      <c r="H516" s="240"/>
      <c r="I516" s="241"/>
      <c r="J516" s="2"/>
      <c r="K516" s="2"/>
    </row>
    <row r="517" spans="1:11" ht="129.75" thickBot="1">
      <c r="A517" s="196"/>
      <c r="B517" s="179" t="s">
        <v>209</v>
      </c>
      <c r="C517" s="84">
        <v>115</v>
      </c>
      <c r="D517" s="158">
        <v>4.15</v>
      </c>
      <c r="E517" s="158">
        <v>4.47</v>
      </c>
      <c r="F517" s="158">
        <v>13.68</v>
      </c>
      <c r="G517" s="158">
        <v>110.98</v>
      </c>
      <c r="H517" s="158">
        <v>0.67</v>
      </c>
      <c r="I517" s="123">
        <v>116</v>
      </c>
      <c r="J517" s="2"/>
      <c r="K517" s="2"/>
    </row>
    <row r="518" spans="1:11" ht="65.25" thickBot="1">
      <c r="A518" s="196"/>
      <c r="B518" s="135" t="s">
        <v>258</v>
      </c>
      <c r="C518" s="84">
        <v>40</v>
      </c>
      <c r="D518" s="159">
        <v>5.1</v>
      </c>
      <c r="E518" s="159">
        <v>4.6</v>
      </c>
      <c r="F518" s="159">
        <v>0.3</v>
      </c>
      <c r="G518" s="159">
        <v>63</v>
      </c>
      <c r="H518" s="159">
        <v>0</v>
      </c>
      <c r="I518" s="124">
        <v>94</v>
      </c>
      <c r="J518" s="2"/>
      <c r="K518" s="2"/>
    </row>
    <row r="519" spans="1:11" ht="65.25" thickBot="1">
      <c r="A519" s="196">
        <v>15</v>
      </c>
      <c r="B519" s="113" t="s">
        <v>17</v>
      </c>
      <c r="C519" s="84">
        <v>150</v>
      </c>
      <c r="D519" s="159">
        <v>2</v>
      </c>
      <c r="E519" s="159">
        <v>2.87</v>
      </c>
      <c r="F519" s="159">
        <v>13.07</v>
      </c>
      <c r="G519" s="159">
        <f>D519*4+E519*9+F519*4</f>
        <v>86.11</v>
      </c>
      <c r="H519" s="175">
        <v>1.1</v>
      </c>
      <c r="I519" s="124">
        <v>16</v>
      </c>
      <c r="J519" s="2"/>
      <c r="K519" s="2"/>
    </row>
    <row r="520" spans="1:11" ht="65.25" thickBot="1">
      <c r="A520" s="196">
        <v>3</v>
      </c>
      <c r="B520" s="113" t="s">
        <v>40</v>
      </c>
      <c r="C520" s="161" t="s">
        <v>319</v>
      </c>
      <c r="D520" s="159">
        <v>2.5</v>
      </c>
      <c r="E520" s="159">
        <v>4.57</v>
      </c>
      <c r="F520" s="159">
        <v>17.3</v>
      </c>
      <c r="G520" s="159">
        <f>D520*4+E520*9+F520*4</f>
        <v>120.33000000000001</v>
      </c>
      <c r="H520" s="159">
        <v>0</v>
      </c>
      <c r="I520" s="124">
        <v>27</v>
      </c>
      <c r="J520" s="2"/>
      <c r="K520" s="2"/>
    </row>
    <row r="521" spans="1:11" ht="65.25" thickBot="1">
      <c r="A521" s="196"/>
      <c r="B521" s="113" t="s">
        <v>7</v>
      </c>
      <c r="C521" s="85" t="s">
        <v>323</v>
      </c>
      <c r="D521" s="159">
        <f>SUM(D517:D520)</f>
        <v>13.75</v>
      </c>
      <c r="E521" s="159">
        <f>SUM(E517:E520)</f>
        <v>16.51</v>
      </c>
      <c r="F521" s="159">
        <f>SUM(F517:F520)</f>
        <v>44.35</v>
      </c>
      <c r="G521" s="159">
        <f>SUM(G517:G520)</f>
        <v>380.4200000000001</v>
      </c>
      <c r="H521" s="159">
        <f>SUM(H517:H520)</f>
        <v>1.77</v>
      </c>
      <c r="I521" s="124"/>
      <c r="J521" s="2"/>
      <c r="K521" s="2"/>
    </row>
    <row r="522" spans="1:11" ht="65.25" thickBot="1">
      <c r="A522" s="81"/>
      <c r="B522" s="239" t="s">
        <v>59</v>
      </c>
      <c r="C522" s="240"/>
      <c r="D522" s="240"/>
      <c r="E522" s="240"/>
      <c r="F522" s="240"/>
      <c r="G522" s="240"/>
      <c r="H522" s="240"/>
      <c r="I522" s="241"/>
      <c r="J522" s="2"/>
      <c r="K522" s="2"/>
    </row>
    <row r="523" spans="1:11" ht="65.25" thickBot="1">
      <c r="A523" s="196" t="s">
        <v>37</v>
      </c>
      <c r="B523" s="160" t="s">
        <v>129</v>
      </c>
      <c r="C523" s="161" t="s">
        <v>27</v>
      </c>
      <c r="D523" s="159">
        <v>0.2</v>
      </c>
      <c r="E523" s="159">
        <v>0.1</v>
      </c>
      <c r="F523" s="159">
        <v>10.1</v>
      </c>
      <c r="G523" s="159">
        <v>46</v>
      </c>
      <c r="H523" s="159">
        <v>2</v>
      </c>
      <c r="I523" s="124" t="s">
        <v>37</v>
      </c>
      <c r="J523" s="2"/>
      <c r="K523" s="2"/>
    </row>
    <row r="524" spans="1:11" ht="65.25" thickBot="1">
      <c r="A524" s="196"/>
      <c r="B524" s="113" t="s">
        <v>7</v>
      </c>
      <c r="C524" s="85" t="s">
        <v>27</v>
      </c>
      <c r="D524" s="159">
        <f>SUM(D523)</f>
        <v>0.2</v>
      </c>
      <c r="E524" s="159">
        <f>SUM(E523)</f>
        <v>0.1</v>
      </c>
      <c r="F524" s="159">
        <f>SUM(F523)</f>
        <v>10.1</v>
      </c>
      <c r="G524" s="159">
        <f>SUM(G523)</f>
        <v>46</v>
      </c>
      <c r="H524" s="159">
        <f>SUM(H523)</f>
        <v>2</v>
      </c>
      <c r="I524" s="124"/>
      <c r="J524" s="2"/>
      <c r="K524" s="2"/>
    </row>
    <row r="525" spans="1:11" ht="65.25" thickBot="1">
      <c r="A525" s="147"/>
      <c r="B525" s="239" t="s">
        <v>34</v>
      </c>
      <c r="C525" s="240"/>
      <c r="D525" s="240"/>
      <c r="E525" s="240"/>
      <c r="F525" s="240"/>
      <c r="G525" s="240"/>
      <c r="H525" s="240"/>
      <c r="I525" s="241"/>
      <c r="J525" s="2"/>
      <c r="K525" s="2"/>
    </row>
    <row r="526" spans="1:11" ht="129.75" thickBot="1">
      <c r="A526" s="197">
        <v>51</v>
      </c>
      <c r="B526" s="176" t="s">
        <v>125</v>
      </c>
      <c r="C526" s="161" t="s">
        <v>228</v>
      </c>
      <c r="D526" s="159">
        <v>0.59</v>
      </c>
      <c r="E526" s="159">
        <v>0.07</v>
      </c>
      <c r="F526" s="159">
        <v>1.83</v>
      </c>
      <c r="G526" s="159">
        <v>10.27</v>
      </c>
      <c r="H526" s="159">
        <v>7.33</v>
      </c>
      <c r="I526" s="124">
        <v>18</v>
      </c>
      <c r="J526" s="2"/>
      <c r="K526" s="2"/>
    </row>
    <row r="527" spans="1:11" ht="129.75" thickBot="1">
      <c r="A527" s="196">
        <v>5</v>
      </c>
      <c r="B527" s="113" t="s">
        <v>309</v>
      </c>
      <c r="C527" s="85" t="s">
        <v>288</v>
      </c>
      <c r="D527" s="159">
        <v>2.02</v>
      </c>
      <c r="E527" s="159">
        <v>2.69</v>
      </c>
      <c r="F527" s="159">
        <v>6.61</v>
      </c>
      <c r="G527" s="159">
        <v>66.07</v>
      </c>
      <c r="H527" s="159">
        <v>4.78</v>
      </c>
      <c r="I527" s="124">
        <v>29</v>
      </c>
      <c r="J527" s="2"/>
      <c r="K527" s="2"/>
    </row>
    <row r="528" spans="1:11" ht="65.25" thickBot="1">
      <c r="A528" s="196"/>
      <c r="B528" s="113" t="s">
        <v>158</v>
      </c>
      <c r="C528" s="164" t="s">
        <v>28</v>
      </c>
      <c r="D528" s="159">
        <v>10.2</v>
      </c>
      <c r="E528" s="159">
        <v>11.42</v>
      </c>
      <c r="F528" s="159">
        <v>26.39</v>
      </c>
      <c r="G528" s="159">
        <f>D528*4+E528*9+F528*4</f>
        <v>249.14</v>
      </c>
      <c r="H528" s="159">
        <v>1.8</v>
      </c>
      <c r="I528" s="124">
        <v>6</v>
      </c>
      <c r="J528" s="2"/>
      <c r="K528" s="2"/>
    </row>
    <row r="529" spans="1:11" ht="129.75" thickBot="1">
      <c r="A529" s="196">
        <v>54</v>
      </c>
      <c r="B529" s="135" t="s">
        <v>269</v>
      </c>
      <c r="C529" s="177" t="s">
        <v>270</v>
      </c>
      <c r="D529" s="159">
        <v>0</v>
      </c>
      <c r="E529" s="159">
        <v>0</v>
      </c>
      <c r="F529" s="159">
        <v>23.75</v>
      </c>
      <c r="G529" s="159">
        <v>91.7</v>
      </c>
      <c r="H529" s="159">
        <v>0</v>
      </c>
      <c r="I529" s="124">
        <v>7</v>
      </c>
      <c r="J529" s="2"/>
      <c r="K529" s="2"/>
    </row>
    <row r="530" spans="1:11" ht="129.75" thickBot="1">
      <c r="A530" s="196" t="s">
        <v>37</v>
      </c>
      <c r="B530" s="113" t="s">
        <v>75</v>
      </c>
      <c r="C530" s="84">
        <v>40</v>
      </c>
      <c r="D530" s="159">
        <v>2.24</v>
      </c>
      <c r="E530" s="159">
        <v>0.48</v>
      </c>
      <c r="F530" s="159">
        <v>19.76</v>
      </c>
      <c r="G530" s="159">
        <v>92.8</v>
      </c>
      <c r="H530" s="159">
        <v>0</v>
      </c>
      <c r="I530" s="124" t="s">
        <v>37</v>
      </c>
      <c r="J530" s="2"/>
      <c r="K530" s="2"/>
    </row>
    <row r="531" spans="1:11" ht="65.25" thickBot="1">
      <c r="A531" s="196"/>
      <c r="B531" s="113" t="s">
        <v>7</v>
      </c>
      <c r="C531" s="84">
        <v>514</v>
      </c>
      <c r="D531" s="159">
        <f>SUM(D526:D530)</f>
        <v>15.049999999999999</v>
      </c>
      <c r="E531" s="159">
        <f>SUM(E526:E530)</f>
        <v>14.66</v>
      </c>
      <c r="F531" s="159">
        <f>SUM(F526:F530)</f>
        <v>78.34</v>
      </c>
      <c r="G531" s="159">
        <f>SUM(G526:G530)</f>
        <v>509.97999999999996</v>
      </c>
      <c r="H531" s="159">
        <f>SUM(H526:H530)</f>
        <v>13.91</v>
      </c>
      <c r="I531" s="124"/>
      <c r="J531" s="2"/>
      <c r="K531" s="2"/>
    </row>
    <row r="532" spans="1:11" ht="65.25" thickBot="1">
      <c r="A532" s="81"/>
      <c r="B532" s="239" t="s">
        <v>122</v>
      </c>
      <c r="C532" s="240"/>
      <c r="D532" s="240"/>
      <c r="E532" s="240"/>
      <c r="F532" s="240"/>
      <c r="G532" s="240"/>
      <c r="H532" s="240"/>
      <c r="I532" s="241"/>
      <c r="J532" s="2"/>
      <c r="K532" s="2"/>
    </row>
    <row r="533" spans="1:9" ht="129.75" thickBot="1">
      <c r="A533" s="196">
        <v>21</v>
      </c>
      <c r="B533" s="113" t="s">
        <v>237</v>
      </c>
      <c r="C533" s="85" t="s">
        <v>28</v>
      </c>
      <c r="D533" s="158">
        <v>4.35</v>
      </c>
      <c r="E533" s="158">
        <v>4.8</v>
      </c>
      <c r="F533" s="158">
        <v>7.2</v>
      </c>
      <c r="G533" s="158">
        <v>106.2</v>
      </c>
      <c r="H533" s="158">
        <v>1.26</v>
      </c>
      <c r="I533" s="124">
        <v>8.9</v>
      </c>
    </row>
    <row r="534" spans="1:9" ht="129.75" thickBot="1">
      <c r="A534" s="196">
        <v>28</v>
      </c>
      <c r="B534" s="160" t="s">
        <v>186</v>
      </c>
      <c r="C534" s="86" t="s">
        <v>180</v>
      </c>
      <c r="D534" s="158">
        <v>6.23</v>
      </c>
      <c r="E534" s="158">
        <v>11.21</v>
      </c>
      <c r="F534" s="158">
        <v>35.06</v>
      </c>
      <c r="G534" s="158">
        <v>283</v>
      </c>
      <c r="H534" s="158">
        <v>0.43</v>
      </c>
      <c r="I534" s="124">
        <v>95</v>
      </c>
    </row>
    <row r="535" spans="1:9" ht="65.25" thickBot="1">
      <c r="A535" s="196"/>
      <c r="B535" s="113" t="s">
        <v>7</v>
      </c>
      <c r="C535" s="84">
        <v>225</v>
      </c>
      <c r="D535" s="159">
        <f>SUM(D533+D534)</f>
        <v>10.58</v>
      </c>
      <c r="E535" s="159">
        <f>SUM(E533+E534)</f>
        <v>16.01</v>
      </c>
      <c r="F535" s="159">
        <f>SUM(F533+F534)</f>
        <v>42.260000000000005</v>
      </c>
      <c r="G535" s="159">
        <f>SUM(G533+G534)</f>
        <v>389.2</v>
      </c>
      <c r="H535" s="159">
        <f>SUM(H533+H534)</f>
        <v>1.69</v>
      </c>
      <c r="I535" s="124"/>
    </row>
    <row r="536" spans="1:9" ht="65.25" thickBot="1">
      <c r="A536" s="147"/>
      <c r="B536" s="246" t="s">
        <v>35</v>
      </c>
      <c r="C536" s="247"/>
      <c r="D536" s="247"/>
      <c r="E536" s="247"/>
      <c r="F536" s="247"/>
      <c r="G536" s="247"/>
      <c r="H536" s="247"/>
      <c r="I536" s="248"/>
    </row>
    <row r="537" spans="1:9" ht="65.25" thickBot="1">
      <c r="A537" s="197"/>
      <c r="B537" s="113" t="s">
        <v>176</v>
      </c>
      <c r="C537" s="85" t="s">
        <v>27</v>
      </c>
      <c r="D537" s="159">
        <v>12.86</v>
      </c>
      <c r="E537" s="159">
        <v>4.66</v>
      </c>
      <c r="F537" s="159">
        <v>2.71</v>
      </c>
      <c r="G537" s="159">
        <v>104.2</v>
      </c>
      <c r="H537" s="159">
        <v>0.58</v>
      </c>
      <c r="I537" s="124">
        <v>96</v>
      </c>
    </row>
    <row r="538" spans="1:9" ht="65.25" thickBot="1">
      <c r="A538" s="197"/>
      <c r="B538" s="113" t="s">
        <v>181</v>
      </c>
      <c r="C538" s="177" t="s">
        <v>189</v>
      </c>
      <c r="D538" s="159">
        <v>2.22</v>
      </c>
      <c r="E538" s="159">
        <v>13.17</v>
      </c>
      <c r="F538" s="159">
        <v>10.57</v>
      </c>
      <c r="G538" s="159">
        <v>169</v>
      </c>
      <c r="H538" s="159">
        <v>11.58</v>
      </c>
      <c r="I538" s="124">
        <v>76</v>
      </c>
    </row>
    <row r="539" spans="1:9" ht="65.25" thickBot="1">
      <c r="A539" s="197"/>
      <c r="B539" s="160" t="s">
        <v>10</v>
      </c>
      <c r="C539" s="84">
        <v>150</v>
      </c>
      <c r="D539" s="158">
        <v>0.04</v>
      </c>
      <c r="E539" s="158">
        <v>0</v>
      </c>
      <c r="F539" s="158">
        <v>9.1</v>
      </c>
      <c r="G539" s="158">
        <v>37</v>
      </c>
      <c r="H539" s="158">
        <v>1.6</v>
      </c>
      <c r="I539" s="130">
        <v>44</v>
      </c>
    </row>
    <row r="540" spans="1:9" ht="129.75" thickBot="1">
      <c r="A540" s="199">
        <v>59</v>
      </c>
      <c r="B540" s="113" t="s">
        <v>63</v>
      </c>
      <c r="C540" s="84">
        <v>30</v>
      </c>
      <c r="D540" s="159">
        <v>2.4</v>
      </c>
      <c r="E540" s="159">
        <v>0.3</v>
      </c>
      <c r="F540" s="159">
        <v>14.46</v>
      </c>
      <c r="G540" s="159">
        <v>70.8</v>
      </c>
      <c r="H540" s="159">
        <v>0</v>
      </c>
      <c r="I540" s="124" t="s">
        <v>37</v>
      </c>
    </row>
    <row r="541" spans="1:11" s="200" customFormat="1" ht="65.25" thickBot="1">
      <c r="A541" s="196"/>
      <c r="B541" s="113" t="s">
        <v>7</v>
      </c>
      <c r="C541" s="84">
        <f>C537+C538+C539+C540</f>
        <v>410</v>
      </c>
      <c r="D541" s="159">
        <f>SUM(D537:D540)</f>
        <v>17.52</v>
      </c>
      <c r="E541" s="159">
        <f>SUM(E537:E540)</f>
        <v>18.13</v>
      </c>
      <c r="F541" s="159">
        <f>SUM(F537:F540)</f>
        <v>36.84</v>
      </c>
      <c r="G541" s="159">
        <f>SUM(G537:G540)</f>
        <v>381</v>
      </c>
      <c r="H541" s="159">
        <f>SUM(H537:H540)</f>
        <v>13.76</v>
      </c>
      <c r="I541" s="124"/>
      <c r="J541" s="178"/>
      <c r="K541" s="178"/>
    </row>
    <row r="542" spans="1:9" ht="65.25" thickBot="1">
      <c r="A542" s="196"/>
      <c r="B542" s="113"/>
      <c r="C542" s="85"/>
      <c r="D542" s="151" t="s">
        <v>1</v>
      </c>
      <c r="E542" s="152" t="s">
        <v>2</v>
      </c>
      <c r="F542" s="152" t="s">
        <v>3</v>
      </c>
      <c r="G542" s="83" t="s">
        <v>4</v>
      </c>
      <c r="H542" s="152" t="s">
        <v>5</v>
      </c>
      <c r="I542" s="124"/>
    </row>
    <row r="543" spans="1:9" ht="129" thickBot="1">
      <c r="A543" s="196"/>
      <c r="B543" s="166" t="s">
        <v>156</v>
      </c>
      <c r="C543" s="85"/>
      <c r="D543" s="159">
        <f>D521+D524+D531+D535+D541</f>
        <v>57.099999999999994</v>
      </c>
      <c r="E543" s="159">
        <f>E521+E524+E531+E535+E541</f>
        <v>65.41</v>
      </c>
      <c r="F543" s="159">
        <f>F521+F524+F531+F535+F541</f>
        <v>211.89000000000001</v>
      </c>
      <c r="G543" s="159">
        <f>G521+G524+G531+G535+G541</f>
        <v>1706.6000000000001</v>
      </c>
      <c r="H543" s="159">
        <f>H521+H524+H531+H535+H541</f>
        <v>33.13</v>
      </c>
      <c r="I543" s="124"/>
    </row>
    <row r="544" spans="1:9" ht="65.25" thickBot="1">
      <c r="A544" s="196"/>
      <c r="B544" s="166" t="s">
        <v>12</v>
      </c>
      <c r="C544" s="85"/>
      <c r="D544" s="159">
        <v>42</v>
      </c>
      <c r="E544" s="159">
        <v>47</v>
      </c>
      <c r="F544" s="159">
        <v>203</v>
      </c>
      <c r="G544" s="159">
        <v>1400</v>
      </c>
      <c r="H544" s="159">
        <v>45</v>
      </c>
      <c r="I544" s="124"/>
    </row>
    <row r="545" spans="1:9" ht="129" thickBot="1">
      <c r="A545" s="147"/>
      <c r="B545" s="167" t="s">
        <v>13</v>
      </c>
      <c r="C545" s="152"/>
      <c r="D545" s="137">
        <f>D543*100/D544</f>
        <v>135.95238095238093</v>
      </c>
      <c r="E545" s="137">
        <f>E543*100/E544</f>
        <v>139.17021276595744</v>
      </c>
      <c r="F545" s="137">
        <f>F543*100/F544</f>
        <v>104.37931034482759</v>
      </c>
      <c r="G545" s="137">
        <f>G543*100/G544</f>
        <v>121.9</v>
      </c>
      <c r="H545" s="137">
        <f>H543*100/H544</f>
        <v>73.62222222222223</v>
      </c>
      <c r="I545" s="168"/>
    </row>
    <row r="546" spans="1:9" ht="64.5">
      <c r="A546" s="172"/>
      <c r="B546" s="1" t="s">
        <v>87</v>
      </c>
      <c r="C546" s="1"/>
      <c r="E546" s="171"/>
      <c r="F546" s="171"/>
      <c r="G546" s="171"/>
      <c r="H546" s="171"/>
      <c r="I546" s="172"/>
    </row>
    <row r="547" spans="1:9" ht="75">
      <c r="A547" s="172"/>
      <c r="B547" s="1" t="s">
        <v>349</v>
      </c>
      <c r="I547" s="172"/>
    </row>
    <row r="548" spans="1:9" ht="64.5">
      <c r="A548" s="172"/>
      <c r="B548" s="1" t="s">
        <v>85</v>
      </c>
      <c r="I548" s="172"/>
    </row>
    <row r="549" spans="1:9" ht="75">
      <c r="A549" s="172"/>
      <c r="B549" s="1" t="s">
        <v>350</v>
      </c>
      <c r="C549" s="1"/>
      <c r="E549" s="171"/>
      <c r="F549" s="171"/>
      <c r="G549" s="171"/>
      <c r="H549" s="171"/>
      <c r="I549" s="172"/>
    </row>
    <row r="550" spans="1:9" ht="64.5">
      <c r="A550" s="172"/>
      <c r="B550" s="1" t="s">
        <v>131</v>
      </c>
      <c r="C550" s="1"/>
      <c r="E550" s="171"/>
      <c r="F550" s="171"/>
      <c r="G550" s="171"/>
      <c r="H550" s="171"/>
      <c r="I550" s="172"/>
    </row>
    <row r="551" spans="1:9" ht="65.25" thickBot="1">
      <c r="A551" s="172"/>
      <c r="B551" s="1" t="s">
        <v>86</v>
      </c>
      <c r="I551" s="172"/>
    </row>
    <row r="552" spans="1:9" ht="65.25" thickBot="1">
      <c r="A552" s="253" t="s">
        <v>33</v>
      </c>
      <c r="B552" s="242" t="s">
        <v>94</v>
      </c>
      <c r="C552" s="251" t="s">
        <v>95</v>
      </c>
      <c r="D552" s="239" t="s">
        <v>25</v>
      </c>
      <c r="E552" s="240"/>
      <c r="F552" s="241"/>
      <c r="G552" s="242" t="s">
        <v>58</v>
      </c>
      <c r="H552" s="242" t="s">
        <v>107</v>
      </c>
      <c r="I552" s="244" t="s">
        <v>106</v>
      </c>
    </row>
    <row r="553" spans="1:9" ht="65.25" thickBot="1">
      <c r="A553" s="254"/>
      <c r="B553" s="243"/>
      <c r="C553" s="252"/>
      <c r="D553" s="151" t="s">
        <v>1</v>
      </c>
      <c r="E553" s="152" t="s">
        <v>2</v>
      </c>
      <c r="F553" s="152" t="s">
        <v>3</v>
      </c>
      <c r="G553" s="243"/>
      <c r="H553" s="243"/>
      <c r="I553" s="245"/>
    </row>
    <row r="554" spans="1:9" ht="65.25" thickBot="1">
      <c r="A554" s="81"/>
      <c r="B554" s="174" t="s">
        <v>138</v>
      </c>
      <c r="C554" s="149"/>
      <c r="D554" s="149"/>
      <c r="E554" s="149"/>
      <c r="F554" s="149"/>
      <c r="G554" s="149"/>
      <c r="H554" s="149"/>
      <c r="I554" s="83"/>
    </row>
    <row r="555" spans="1:9" ht="65.25" thickBot="1">
      <c r="A555" s="81"/>
      <c r="B555" s="239" t="s">
        <v>6</v>
      </c>
      <c r="C555" s="240"/>
      <c r="D555" s="240"/>
      <c r="E555" s="240"/>
      <c r="F555" s="240"/>
      <c r="G555" s="240"/>
      <c r="H555" s="240"/>
      <c r="I555" s="241"/>
    </row>
    <row r="556" spans="1:9" ht="129.75" thickBot="1">
      <c r="A556" s="196"/>
      <c r="B556" s="179" t="s">
        <v>222</v>
      </c>
      <c r="C556" s="84">
        <v>100</v>
      </c>
      <c r="D556" s="158">
        <v>5.25</v>
      </c>
      <c r="E556" s="158">
        <v>5.89</v>
      </c>
      <c r="F556" s="158">
        <v>23.9</v>
      </c>
      <c r="G556" s="158">
        <v>172.67</v>
      </c>
      <c r="H556" s="158">
        <v>0.13</v>
      </c>
      <c r="I556" s="123">
        <v>51</v>
      </c>
    </row>
    <row r="557" spans="1:9" ht="129.75" thickBot="1">
      <c r="A557" s="196">
        <v>2</v>
      </c>
      <c r="B557" s="113" t="s">
        <v>88</v>
      </c>
      <c r="C557" s="84">
        <v>150</v>
      </c>
      <c r="D557" s="158">
        <v>2.2</v>
      </c>
      <c r="E557" s="158">
        <v>2.92</v>
      </c>
      <c r="F557" s="158">
        <v>13.17</v>
      </c>
      <c r="G557" s="158">
        <f>D557*4+E557*9+F557*4</f>
        <v>87.75999999999999</v>
      </c>
      <c r="H557" s="158">
        <v>1.1</v>
      </c>
      <c r="I557" s="124">
        <v>36</v>
      </c>
    </row>
    <row r="558" spans="1:9" ht="65.25" thickBot="1">
      <c r="A558" s="196">
        <v>16</v>
      </c>
      <c r="B558" s="113" t="s">
        <v>352</v>
      </c>
      <c r="C558" s="161" t="s">
        <v>319</v>
      </c>
      <c r="D558" s="159">
        <v>2.5</v>
      </c>
      <c r="E558" s="159">
        <v>4.57</v>
      </c>
      <c r="F558" s="159">
        <v>17.3</v>
      </c>
      <c r="G558" s="159">
        <f>D558*4+E558*9+F558*4</f>
        <v>120.33000000000001</v>
      </c>
      <c r="H558" s="159">
        <v>0</v>
      </c>
      <c r="I558" s="124">
        <v>27</v>
      </c>
    </row>
    <row r="559" spans="1:9" ht="65.25" thickBot="1">
      <c r="A559" s="196"/>
      <c r="B559" s="113" t="s">
        <v>7</v>
      </c>
      <c r="C559" s="85" t="s">
        <v>327</v>
      </c>
      <c r="D559" s="159">
        <f>SUM(D556:D558)</f>
        <v>9.95</v>
      </c>
      <c r="E559" s="159">
        <f>SUM(E556:E558)</f>
        <v>13.379999999999999</v>
      </c>
      <c r="F559" s="159">
        <f>SUM(F556:F558)</f>
        <v>54.370000000000005</v>
      </c>
      <c r="G559" s="159">
        <f>SUM(G556:G558)</f>
        <v>380.76</v>
      </c>
      <c r="H559" s="159">
        <f>SUM(H556:H558)</f>
        <v>1.23</v>
      </c>
      <c r="I559" s="124"/>
    </row>
    <row r="560" spans="1:9" ht="65.25" thickBot="1">
      <c r="A560" s="81"/>
      <c r="B560" s="239" t="s">
        <v>59</v>
      </c>
      <c r="C560" s="240"/>
      <c r="D560" s="240"/>
      <c r="E560" s="240"/>
      <c r="F560" s="240"/>
      <c r="G560" s="240"/>
      <c r="H560" s="240"/>
      <c r="I560" s="241"/>
    </row>
    <row r="561" spans="1:9" ht="65.25" thickBot="1">
      <c r="A561" s="196" t="s">
        <v>37</v>
      </c>
      <c r="B561" s="160" t="s">
        <v>129</v>
      </c>
      <c r="C561" s="161" t="s">
        <v>27</v>
      </c>
      <c r="D561" s="159">
        <v>0.2</v>
      </c>
      <c r="E561" s="159">
        <v>0.1</v>
      </c>
      <c r="F561" s="159">
        <v>10.1</v>
      </c>
      <c r="G561" s="159">
        <v>46</v>
      </c>
      <c r="H561" s="159">
        <v>2</v>
      </c>
      <c r="I561" s="124" t="s">
        <v>37</v>
      </c>
    </row>
    <row r="562" spans="1:9" ht="65.25" thickBot="1">
      <c r="A562" s="196"/>
      <c r="B562" s="113" t="s">
        <v>7</v>
      </c>
      <c r="C562" s="85" t="s">
        <v>27</v>
      </c>
      <c r="D562" s="159">
        <f>SUM(D561)</f>
        <v>0.2</v>
      </c>
      <c r="E562" s="159">
        <f>SUM(E561)</f>
        <v>0.1</v>
      </c>
      <c r="F562" s="159">
        <f>SUM(F561)</f>
        <v>10.1</v>
      </c>
      <c r="G562" s="159">
        <f>SUM(G561)</f>
        <v>46</v>
      </c>
      <c r="H562" s="159">
        <f>SUM(H561)</f>
        <v>2</v>
      </c>
      <c r="I562" s="124"/>
    </row>
    <row r="563" spans="1:11" ht="65.25" thickBot="1">
      <c r="A563" s="147"/>
      <c r="B563" s="239" t="s">
        <v>34</v>
      </c>
      <c r="C563" s="240"/>
      <c r="D563" s="240"/>
      <c r="E563" s="240"/>
      <c r="F563" s="240"/>
      <c r="G563" s="240"/>
      <c r="H563" s="240"/>
      <c r="I563" s="241"/>
      <c r="J563" s="2"/>
      <c r="K563" s="2"/>
    </row>
    <row r="564" spans="1:11" ht="129.75" thickBot="1">
      <c r="A564" s="197">
        <v>66</v>
      </c>
      <c r="B564" s="132" t="s">
        <v>219</v>
      </c>
      <c r="C564" s="163" t="s">
        <v>115</v>
      </c>
      <c r="D564" s="157">
        <v>0.79</v>
      </c>
      <c r="E564" s="157">
        <v>2.72</v>
      </c>
      <c r="F564" s="157">
        <v>1.89</v>
      </c>
      <c r="G564" s="157">
        <v>35.33</v>
      </c>
      <c r="H564" s="157">
        <v>2.8</v>
      </c>
      <c r="I564" s="123">
        <v>97</v>
      </c>
      <c r="J564" s="2"/>
      <c r="K564" s="2"/>
    </row>
    <row r="565" spans="1:11" ht="129.75" thickBot="1">
      <c r="A565" s="196"/>
      <c r="B565" s="113" t="s">
        <v>287</v>
      </c>
      <c r="C565" s="85" t="s">
        <v>285</v>
      </c>
      <c r="D565" s="159">
        <v>4.09</v>
      </c>
      <c r="E565" s="159">
        <v>3.2</v>
      </c>
      <c r="F565" s="159">
        <v>8.05</v>
      </c>
      <c r="G565" s="159">
        <v>88</v>
      </c>
      <c r="H565" s="159">
        <v>4.3</v>
      </c>
      <c r="I565" s="124">
        <v>98</v>
      </c>
      <c r="J565" s="2"/>
      <c r="K565" s="2"/>
    </row>
    <row r="566" spans="1:11" ht="129.75" thickBot="1">
      <c r="A566" s="196"/>
      <c r="B566" s="113" t="s">
        <v>45</v>
      </c>
      <c r="C566" s="85" t="s">
        <v>39</v>
      </c>
      <c r="D566" s="159">
        <v>6.98</v>
      </c>
      <c r="E566" s="159">
        <v>8.37</v>
      </c>
      <c r="F566" s="159">
        <v>6.53</v>
      </c>
      <c r="G566" s="159">
        <v>103.5</v>
      </c>
      <c r="H566" s="159">
        <v>0.66</v>
      </c>
      <c r="I566" s="124">
        <v>31</v>
      </c>
      <c r="J566" s="2"/>
      <c r="K566" s="2"/>
    </row>
    <row r="567" spans="1:11" ht="129.75" thickBot="1">
      <c r="A567" s="196"/>
      <c r="B567" s="113" t="s">
        <v>259</v>
      </c>
      <c r="C567" s="84">
        <v>20</v>
      </c>
      <c r="D567" s="159">
        <v>0.37</v>
      </c>
      <c r="E567" s="159">
        <v>2.96</v>
      </c>
      <c r="F567" s="159">
        <v>1.76</v>
      </c>
      <c r="G567" s="159">
        <v>33</v>
      </c>
      <c r="H567" s="159">
        <v>0.5</v>
      </c>
      <c r="I567" s="124">
        <v>99</v>
      </c>
      <c r="J567" s="2"/>
      <c r="K567" s="2"/>
    </row>
    <row r="568" spans="1:11" ht="65.25" thickBot="1">
      <c r="A568" s="196"/>
      <c r="B568" s="113" t="s">
        <v>41</v>
      </c>
      <c r="C568" s="84">
        <v>120</v>
      </c>
      <c r="D568" s="159">
        <v>2.2</v>
      </c>
      <c r="E568" s="159">
        <v>4.18</v>
      </c>
      <c r="F568" s="159">
        <v>14.46</v>
      </c>
      <c r="G568" s="159">
        <f>D568*4+E568*9+F568*4</f>
        <v>104.26</v>
      </c>
      <c r="H568" s="159">
        <v>12.21</v>
      </c>
      <c r="I568" s="123">
        <v>32</v>
      </c>
      <c r="J568" s="2"/>
      <c r="K568" s="2"/>
    </row>
    <row r="569" spans="1:11" ht="65.25" thickBot="1">
      <c r="A569" s="196"/>
      <c r="B569" s="135" t="s">
        <v>234</v>
      </c>
      <c r="C569" s="84">
        <v>150</v>
      </c>
      <c r="D569" s="159">
        <v>0.18</v>
      </c>
      <c r="E569" s="159">
        <v>0.01</v>
      </c>
      <c r="F569" s="159">
        <v>13.05</v>
      </c>
      <c r="G569" s="159">
        <v>56.67</v>
      </c>
      <c r="H569" s="159">
        <v>7.67</v>
      </c>
      <c r="I569" s="124">
        <v>74</v>
      </c>
      <c r="J569" s="2"/>
      <c r="K569" s="2"/>
    </row>
    <row r="570" spans="1:11" ht="129.75" thickBot="1">
      <c r="A570" s="196" t="s">
        <v>37</v>
      </c>
      <c r="B570" s="113" t="s">
        <v>75</v>
      </c>
      <c r="C570" s="84">
        <v>40</v>
      </c>
      <c r="D570" s="159">
        <v>2.24</v>
      </c>
      <c r="E570" s="159">
        <v>0.48</v>
      </c>
      <c r="F570" s="159">
        <v>19.76</v>
      </c>
      <c r="G570" s="159">
        <v>92.8</v>
      </c>
      <c r="H570" s="159">
        <v>0</v>
      </c>
      <c r="I570" s="124" t="s">
        <v>37</v>
      </c>
      <c r="J570" s="2"/>
      <c r="K570" s="2"/>
    </row>
    <row r="571" spans="1:11" ht="65.25" thickBot="1">
      <c r="A571" s="196" t="s">
        <v>37</v>
      </c>
      <c r="B571" s="113" t="s">
        <v>31</v>
      </c>
      <c r="C571" s="85" t="s">
        <v>345</v>
      </c>
      <c r="D571" s="159">
        <f>SUM(D564:D570)</f>
        <v>16.85</v>
      </c>
      <c r="E571" s="159">
        <f>SUM(E564:E570)</f>
        <v>21.92</v>
      </c>
      <c r="F571" s="159">
        <f>SUM(F564:F570)</f>
        <v>65.50000000000001</v>
      </c>
      <c r="G571" s="159">
        <f>SUM(G564:G570)</f>
        <v>513.56</v>
      </c>
      <c r="H571" s="159">
        <f>SUM(H564:H570)</f>
        <v>28.14</v>
      </c>
      <c r="I571" s="124"/>
      <c r="J571" s="2"/>
      <c r="K571" s="2"/>
    </row>
    <row r="572" spans="1:11" ht="65.25" thickBot="1">
      <c r="A572" s="196"/>
      <c r="B572" s="239" t="s">
        <v>122</v>
      </c>
      <c r="C572" s="240"/>
      <c r="D572" s="240"/>
      <c r="E572" s="240"/>
      <c r="F572" s="240"/>
      <c r="G572" s="240"/>
      <c r="H572" s="240"/>
      <c r="I572" s="241"/>
      <c r="J572" s="2"/>
      <c r="K572" s="2"/>
    </row>
    <row r="573" spans="1:11" ht="129.75" thickBot="1">
      <c r="A573" s="81"/>
      <c r="B573" s="113" t="s">
        <v>237</v>
      </c>
      <c r="C573" s="85" t="s">
        <v>92</v>
      </c>
      <c r="D573" s="158">
        <v>5.22</v>
      </c>
      <c r="E573" s="158">
        <v>5.7</v>
      </c>
      <c r="F573" s="158">
        <v>7.2</v>
      </c>
      <c r="G573" s="158">
        <v>106.2</v>
      </c>
      <c r="H573" s="158">
        <v>1.26</v>
      </c>
      <c r="I573" s="124">
        <v>8.9</v>
      </c>
      <c r="J573" s="2"/>
      <c r="K573" s="2"/>
    </row>
    <row r="574" spans="1:11" ht="194.25" thickBot="1">
      <c r="A574" s="196">
        <v>21</v>
      </c>
      <c r="B574" s="113" t="s">
        <v>306</v>
      </c>
      <c r="C574" s="85" t="s">
        <v>307</v>
      </c>
      <c r="D574" s="159">
        <v>0.66</v>
      </c>
      <c r="E574" s="159">
        <v>0.88</v>
      </c>
      <c r="F574" s="159">
        <v>4.8</v>
      </c>
      <c r="G574" s="159">
        <v>56</v>
      </c>
      <c r="H574" s="159">
        <v>0</v>
      </c>
      <c r="I574" s="124" t="s">
        <v>37</v>
      </c>
      <c r="J574" s="2"/>
      <c r="K574" s="2"/>
    </row>
    <row r="575" spans="1:11" ht="65.25" thickBot="1">
      <c r="A575" s="196"/>
      <c r="B575" s="160" t="s">
        <v>7</v>
      </c>
      <c r="C575" s="84">
        <f>C573+C574</f>
        <v>202</v>
      </c>
      <c r="D575" s="158">
        <f>SUM(D573:D574)</f>
        <v>5.88</v>
      </c>
      <c r="E575" s="158">
        <f>SUM(E573:E574)</f>
        <v>6.58</v>
      </c>
      <c r="F575" s="158">
        <f>SUM(F573:F574)</f>
        <v>12</v>
      </c>
      <c r="G575" s="158">
        <f>SUM(G573:G574)</f>
        <v>162.2</v>
      </c>
      <c r="H575" s="158">
        <f>SUM(H573:H574)</f>
        <v>1.26</v>
      </c>
      <c r="I575" s="123"/>
      <c r="J575" s="2"/>
      <c r="K575" s="2"/>
    </row>
    <row r="576" spans="1:11" ht="65.25" thickBot="1">
      <c r="A576" s="197"/>
      <c r="B576" s="246" t="s">
        <v>35</v>
      </c>
      <c r="C576" s="247"/>
      <c r="D576" s="247"/>
      <c r="E576" s="247"/>
      <c r="F576" s="247"/>
      <c r="G576" s="247"/>
      <c r="H576" s="247"/>
      <c r="I576" s="248"/>
      <c r="J576" s="2"/>
      <c r="K576" s="2"/>
    </row>
    <row r="577" spans="1:11" ht="129.75" thickBot="1">
      <c r="A577" s="147"/>
      <c r="B577" s="162" t="s">
        <v>215</v>
      </c>
      <c r="C577" s="163" t="s">
        <v>216</v>
      </c>
      <c r="D577" s="157">
        <v>12</v>
      </c>
      <c r="E577" s="157">
        <v>10.91</v>
      </c>
      <c r="F577" s="157">
        <v>31.61</v>
      </c>
      <c r="G577" s="157">
        <f>D577*4+E577*9+F577*4</f>
        <v>272.63</v>
      </c>
      <c r="H577" s="157">
        <v>0.22</v>
      </c>
      <c r="I577" s="123">
        <v>100</v>
      </c>
      <c r="J577" s="2"/>
      <c r="K577" s="2"/>
    </row>
    <row r="578" spans="1:11" ht="65.25" thickBot="1">
      <c r="A578" s="199">
        <v>31</v>
      </c>
      <c r="B578" s="160" t="s">
        <v>8</v>
      </c>
      <c r="C578" s="84">
        <v>150</v>
      </c>
      <c r="D578" s="159">
        <v>0</v>
      </c>
      <c r="E578" s="159">
        <v>0</v>
      </c>
      <c r="F578" s="159">
        <v>8.98</v>
      </c>
      <c r="G578" s="159">
        <v>36</v>
      </c>
      <c r="H578" s="159">
        <v>0</v>
      </c>
      <c r="I578" s="123">
        <v>25</v>
      </c>
      <c r="J578" s="2"/>
      <c r="K578" s="2"/>
    </row>
    <row r="579" spans="1:11" ht="129.75" thickBot="1">
      <c r="A579" s="201"/>
      <c r="B579" s="113" t="s">
        <v>204</v>
      </c>
      <c r="C579" s="85" t="s">
        <v>189</v>
      </c>
      <c r="D579" s="159">
        <v>0.52</v>
      </c>
      <c r="E579" s="159">
        <v>0.52</v>
      </c>
      <c r="F579" s="159">
        <v>12.8</v>
      </c>
      <c r="G579" s="159">
        <v>61.3</v>
      </c>
      <c r="H579" s="159">
        <v>13.06</v>
      </c>
      <c r="I579" s="124">
        <v>14</v>
      </c>
      <c r="J579" s="2"/>
      <c r="K579" s="2"/>
    </row>
    <row r="580" spans="1:11" ht="65.25" thickBot="1">
      <c r="A580" s="196"/>
      <c r="B580" s="113" t="s">
        <v>31</v>
      </c>
      <c r="C580" s="85" t="s">
        <v>344</v>
      </c>
      <c r="D580" s="159">
        <f>SUM(D577:D579)</f>
        <v>12.52</v>
      </c>
      <c r="E580" s="159">
        <f>SUM(E577:E579)</f>
        <v>11.43</v>
      </c>
      <c r="F580" s="159">
        <f>SUM(F577:F579)</f>
        <v>53.39</v>
      </c>
      <c r="G580" s="159">
        <f>SUM(G577:G579)</f>
        <v>369.93</v>
      </c>
      <c r="H580" s="159">
        <f>SUM(H577:H579)</f>
        <v>13.280000000000001</v>
      </c>
      <c r="I580" s="124"/>
      <c r="J580" s="2"/>
      <c r="K580" s="2"/>
    </row>
    <row r="581" spans="1:11" ht="65.25" thickBot="1">
      <c r="A581" s="196"/>
      <c r="B581" s="113"/>
      <c r="C581" s="85"/>
      <c r="D581" s="151" t="s">
        <v>1</v>
      </c>
      <c r="E581" s="152" t="s">
        <v>2</v>
      </c>
      <c r="F581" s="152" t="s">
        <v>3</v>
      </c>
      <c r="G581" s="83" t="s">
        <v>4</v>
      </c>
      <c r="H581" s="152" t="s">
        <v>5</v>
      </c>
      <c r="I581" s="124"/>
      <c r="J581" s="2"/>
      <c r="K581" s="2"/>
    </row>
    <row r="582" spans="1:11" ht="129" thickBot="1">
      <c r="A582" s="196"/>
      <c r="B582" s="166" t="s">
        <v>154</v>
      </c>
      <c r="C582" s="85"/>
      <c r="D582" s="159">
        <f>D559+D562+D571+D575+D580</f>
        <v>45.400000000000006</v>
      </c>
      <c r="E582" s="159">
        <f>E559+E562+E571+E575+E580</f>
        <v>53.41</v>
      </c>
      <c r="F582" s="159">
        <f>F559+F562+F571+F575+F580</f>
        <v>195.36</v>
      </c>
      <c r="G582" s="159">
        <f>G559+G562+G571+G575+G580</f>
        <v>1472.45</v>
      </c>
      <c r="H582" s="159">
        <f>H559+H562+H571+H575+H580</f>
        <v>45.910000000000004</v>
      </c>
      <c r="I582" s="124"/>
      <c r="J582" s="2"/>
      <c r="K582" s="2"/>
    </row>
    <row r="583" spans="1:11" ht="65.25" thickBot="1">
      <c r="A583" s="196"/>
      <c r="B583" s="166" t="s">
        <v>12</v>
      </c>
      <c r="C583" s="85"/>
      <c r="D583" s="159">
        <v>42</v>
      </c>
      <c r="E583" s="159">
        <v>47</v>
      </c>
      <c r="F583" s="159">
        <v>203</v>
      </c>
      <c r="G583" s="159">
        <v>1400</v>
      </c>
      <c r="H583" s="159">
        <v>45</v>
      </c>
      <c r="I583" s="124"/>
      <c r="J583" s="2"/>
      <c r="K583" s="2"/>
    </row>
    <row r="584" spans="1:11" ht="129" thickBot="1">
      <c r="A584" s="147"/>
      <c r="B584" s="167" t="s">
        <v>13</v>
      </c>
      <c r="C584" s="152"/>
      <c r="D584" s="137">
        <f>D582*100/D583</f>
        <v>108.09523809523812</v>
      </c>
      <c r="E584" s="137">
        <f>E582*100/E583</f>
        <v>113.63829787234043</v>
      </c>
      <c r="F584" s="137">
        <f>F582*100/F583</f>
        <v>96.23645320197045</v>
      </c>
      <c r="G584" s="137">
        <f>G582*100/G583</f>
        <v>105.175</v>
      </c>
      <c r="H584" s="137">
        <f>H582*100/H583</f>
        <v>102.02222222222223</v>
      </c>
      <c r="I584" s="168"/>
      <c r="J584" s="2"/>
      <c r="K584" s="2"/>
    </row>
    <row r="585" spans="1:11" ht="64.5">
      <c r="A585" s="94"/>
      <c r="B585" s="1" t="s">
        <v>87</v>
      </c>
      <c r="C585" s="1"/>
      <c r="E585" s="171"/>
      <c r="F585" s="171"/>
      <c r="G585" s="171"/>
      <c r="H585" s="171"/>
      <c r="I585" s="202"/>
      <c r="J585" s="2"/>
      <c r="K585" s="2"/>
    </row>
    <row r="586" spans="1:11" ht="75">
      <c r="A586" s="94"/>
      <c r="B586" s="1" t="s">
        <v>349</v>
      </c>
      <c r="I586" s="202"/>
      <c r="J586" s="2"/>
      <c r="K586" s="2"/>
    </row>
    <row r="587" spans="1:11" ht="64.5">
      <c r="A587" s="94"/>
      <c r="B587" s="1" t="s">
        <v>85</v>
      </c>
      <c r="I587" s="202"/>
      <c r="J587" s="2"/>
      <c r="K587" s="2"/>
    </row>
    <row r="588" spans="1:11" ht="75">
      <c r="A588" s="94"/>
      <c r="B588" s="1" t="s">
        <v>350</v>
      </c>
      <c r="C588" s="1"/>
      <c r="E588" s="171"/>
      <c r="F588" s="171"/>
      <c r="G588" s="171"/>
      <c r="H588" s="171"/>
      <c r="I588" s="172"/>
      <c r="J588" s="2"/>
      <c r="K588" s="2"/>
    </row>
    <row r="589" spans="1:11" ht="64.5">
      <c r="A589" s="94"/>
      <c r="B589" s="1" t="s">
        <v>131</v>
      </c>
      <c r="C589" s="1"/>
      <c r="E589" s="171"/>
      <c r="F589" s="171"/>
      <c r="G589" s="171"/>
      <c r="H589" s="171"/>
      <c r="I589" s="172"/>
      <c r="J589" s="2"/>
      <c r="K589" s="2"/>
    </row>
    <row r="590" spans="1:11" ht="65.25" thickBot="1">
      <c r="A590" s="94"/>
      <c r="B590" s="1" t="s">
        <v>86</v>
      </c>
      <c r="I590" s="202"/>
      <c r="J590" s="2"/>
      <c r="K590" s="2"/>
    </row>
    <row r="591" spans="1:11" ht="65.25" thickBot="1">
      <c r="A591" s="253" t="s">
        <v>33</v>
      </c>
      <c r="B591" s="242" t="s">
        <v>94</v>
      </c>
      <c r="C591" s="251" t="s">
        <v>95</v>
      </c>
      <c r="D591" s="239" t="s">
        <v>25</v>
      </c>
      <c r="E591" s="240"/>
      <c r="F591" s="241"/>
      <c r="G591" s="242" t="s">
        <v>58</v>
      </c>
      <c r="H591" s="242" t="s">
        <v>107</v>
      </c>
      <c r="I591" s="244" t="s">
        <v>106</v>
      </c>
      <c r="J591" s="2"/>
      <c r="K591" s="2"/>
    </row>
    <row r="592" spans="1:11" ht="65.25" thickBot="1">
      <c r="A592" s="254"/>
      <c r="B592" s="243"/>
      <c r="C592" s="252"/>
      <c r="D592" s="151" t="s">
        <v>1</v>
      </c>
      <c r="E592" s="152" t="s">
        <v>2</v>
      </c>
      <c r="F592" s="152" t="s">
        <v>3</v>
      </c>
      <c r="G592" s="243"/>
      <c r="H592" s="243"/>
      <c r="I592" s="245"/>
      <c r="J592" s="2"/>
      <c r="K592" s="2"/>
    </row>
    <row r="593" spans="1:11" ht="65.25" thickBot="1">
      <c r="A593" s="81"/>
      <c r="B593" s="174" t="s">
        <v>143</v>
      </c>
      <c r="C593" s="149"/>
      <c r="D593" s="82"/>
      <c r="E593" s="82"/>
      <c r="F593" s="82"/>
      <c r="G593" s="149"/>
      <c r="H593" s="149"/>
      <c r="I593" s="83"/>
      <c r="J593" s="2"/>
      <c r="K593" s="2"/>
    </row>
    <row r="594" spans="1:9" ht="65.25" thickBot="1">
      <c r="A594" s="81"/>
      <c r="B594" s="239" t="s">
        <v>6</v>
      </c>
      <c r="C594" s="240"/>
      <c r="D594" s="240"/>
      <c r="E594" s="240"/>
      <c r="F594" s="240"/>
      <c r="G594" s="240"/>
      <c r="H594" s="240"/>
      <c r="I594" s="241"/>
    </row>
    <row r="595" spans="1:9" ht="65.25" thickBot="1">
      <c r="A595" s="196"/>
      <c r="B595" s="179" t="s">
        <v>239</v>
      </c>
      <c r="C595" s="84">
        <v>150</v>
      </c>
      <c r="D595" s="158">
        <v>5.34</v>
      </c>
      <c r="E595" s="158">
        <v>6.17</v>
      </c>
      <c r="F595" s="158">
        <v>16.28</v>
      </c>
      <c r="G595" s="158">
        <v>141</v>
      </c>
      <c r="H595" s="158">
        <v>0.88</v>
      </c>
      <c r="I595" s="123">
        <v>37</v>
      </c>
    </row>
    <row r="596" spans="1:9" ht="65.25" thickBot="1">
      <c r="A596" s="196"/>
      <c r="B596" s="135" t="s">
        <v>233</v>
      </c>
      <c r="C596" s="84">
        <v>150</v>
      </c>
      <c r="D596" s="158">
        <v>1.8</v>
      </c>
      <c r="E596" s="158">
        <v>2.61</v>
      </c>
      <c r="F596" s="158">
        <v>18.19</v>
      </c>
      <c r="G596" s="158">
        <f>D596*4+E596*9+F596*4</f>
        <v>103.45</v>
      </c>
      <c r="H596" s="158">
        <v>0.29</v>
      </c>
      <c r="I596" s="124">
        <v>52</v>
      </c>
    </row>
    <row r="597" spans="1:9" ht="129.75" thickBot="1">
      <c r="A597" s="196">
        <v>16</v>
      </c>
      <c r="B597" s="113" t="s">
        <v>42</v>
      </c>
      <c r="C597" s="85" t="s">
        <v>317</v>
      </c>
      <c r="D597" s="159">
        <v>3</v>
      </c>
      <c r="E597" s="159">
        <v>5.62</v>
      </c>
      <c r="F597" s="159">
        <v>17.28</v>
      </c>
      <c r="G597" s="159">
        <f>D597*4+E597*9+F597*4</f>
        <v>131.7</v>
      </c>
      <c r="H597" s="159">
        <v>0.04</v>
      </c>
      <c r="I597" s="124">
        <v>3</v>
      </c>
    </row>
    <row r="598" spans="1:9" ht="65.25" thickBot="1">
      <c r="A598" s="196"/>
      <c r="B598" s="113" t="s">
        <v>7</v>
      </c>
      <c r="C598" s="161" t="s">
        <v>323</v>
      </c>
      <c r="D598" s="159">
        <f>SUM(D595:D597)</f>
        <v>10.14</v>
      </c>
      <c r="E598" s="159">
        <f>SUM(E595:E597)</f>
        <v>14.399999999999999</v>
      </c>
      <c r="F598" s="159">
        <f>SUM(F595:F597)</f>
        <v>51.75</v>
      </c>
      <c r="G598" s="159">
        <f>SUM(G595:G597)</f>
        <v>376.15</v>
      </c>
      <c r="H598" s="159">
        <f>SUM(H595:H597)</f>
        <v>1.21</v>
      </c>
      <c r="I598" s="124"/>
    </row>
    <row r="599" spans="1:9" ht="65.25" thickBot="1">
      <c r="A599" s="81"/>
      <c r="B599" s="239" t="s">
        <v>59</v>
      </c>
      <c r="C599" s="240"/>
      <c r="D599" s="240"/>
      <c r="E599" s="240"/>
      <c r="F599" s="240"/>
      <c r="G599" s="240"/>
      <c r="H599" s="240"/>
      <c r="I599" s="241"/>
    </row>
    <row r="600" spans="1:9" ht="65.25" thickBot="1">
      <c r="A600" s="196" t="s">
        <v>37</v>
      </c>
      <c r="B600" s="160" t="s">
        <v>129</v>
      </c>
      <c r="C600" s="161" t="s">
        <v>27</v>
      </c>
      <c r="D600" s="159">
        <v>0.2</v>
      </c>
      <c r="E600" s="159">
        <v>0.1</v>
      </c>
      <c r="F600" s="159">
        <v>10.1</v>
      </c>
      <c r="G600" s="159">
        <v>46</v>
      </c>
      <c r="H600" s="159">
        <v>2</v>
      </c>
      <c r="I600" s="124" t="s">
        <v>37</v>
      </c>
    </row>
    <row r="601" spans="1:9" ht="65.25" thickBot="1">
      <c r="A601" s="196"/>
      <c r="B601" s="113" t="s">
        <v>7</v>
      </c>
      <c r="C601" s="85" t="s">
        <v>27</v>
      </c>
      <c r="D601" s="159">
        <f>SUM(D600)</f>
        <v>0.2</v>
      </c>
      <c r="E601" s="159">
        <f>SUM(E600)</f>
        <v>0.1</v>
      </c>
      <c r="F601" s="159">
        <f>SUM(F600)</f>
        <v>10.1</v>
      </c>
      <c r="G601" s="159">
        <f>SUM(G600)</f>
        <v>46</v>
      </c>
      <c r="H601" s="159">
        <f>SUM(H600)</f>
        <v>2</v>
      </c>
      <c r="I601" s="124"/>
    </row>
    <row r="602" spans="1:9" ht="65.25" thickBot="1">
      <c r="A602" s="81"/>
      <c r="B602" s="239" t="s">
        <v>34</v>
      </c>
      <c r="C602" s="240"/>
      <c r="D602" s="240"/>
      <c r="E602" s="240"/>
      <c r="F602" s="240"/>
      <c r="G602" s="240"/>
      <c r="H602" s="240"/>
      <c r="I602" s="241"/>
    </row>
    <row r="603" spans="1:9" ht="129.75" thickBot="1">
      <c r="A603" s="196">
        <v>33</v>
      </c>
      <c r="B603" s="176" t="s">
        <v>125</v>
      </c>
      <c r="C603" s="161" t="s">
        <v>228</v>
      </c>
      <c r="D603" s="159">
        <v>0.59</v>
      </c>
      <c r="E603" s="159">
        <v>0.07</v>
      </c>
      <c r="F603" s="159">
        <v>1.83</v>
      </c>
      <c r="G603" s="159">
        <v>10.27</v>
      </c>
      <c r="H603" s="159">
        <v>7.33</v>
      </c>
      <c r="I603" s="124">
        <v>18</v>
      </c>
    </row>
    <row r="604" spans="1:9" ht="194.25" thickBot="1">
      <c r="A604" s="196"/>
      <c r="B604" s="132" t="s">
        <v>313</v>
      </c>
      <c r="C604" s="186" t="s">
        <v>288</v>
      </c>
      <c r="D604" s="157">
        <v>4.96</v>
      </c>
      <c r="E604" s="157">
        <v>3.28</v>
      </c>
      <c r="F604" s="157">
        <v>6.58</v>
      </c>
      <c r="G604" s="157">
        <v>88</v>
      </c>
      <c r="H604" s="157">
        <v>3.97</v>
      </c>
      <c r="I604" s="131">
        <v>101</v>
      </c>
    </row>
    <row r="605" spans="1:9" ht="65.25" thickBot="1">
      <c r="A605" s="196">
        <v>71</v>
      </c>
      <c r="B605" s="135" t="s">
        <v>260</v>
      </c>
      <c r="C605" s="85" t="s">
        <v>39</v>
      </c>
      <c r="D605" s="159">
        <v>9.03</v>
      </c>
      <c r="E605" s="159">
        <v>6.3</v>
      </c>
      <c r="F605" s="159">
        <v>3.81</v>
      </c>
      <c r="G605" s="159">
        <v>107</v>
      </c>
      <c r="H605" s="175">
        <v>1.1</v>
      </c>
      <c r="I605" s="124">
        <v>102</v>
      </c>
    </row>
    <row r="606" spans="1:9" ht="129.75" thickBot="1">
      <c r="A606" s="196">
        <v>63</v>
      </c>
      <c r="B606" s="113" t="s">
        <v>93</v>
      </c>
      <c r="C606" s="84">
        <v>80</v>
      </c>
      <c r="D606" s="159">
        <v>2.78</v>
      </c>
      <c r="E606" s="159">
        <v>2.22</v>
      </c>
      <c r="F606" s="159">
        <v>17.08</v>
      </c>
      <c r="G606" s="159">
        <v>97.6</v>
      </c>
      <c r="H606" s="159">
        <v>0</v>
      </c>
      <c r="I606" s="124">
        <v>49</v>
      </c>
    </row>
    <row r="607" spans="1:9" ht="129.75" thickBot="1">
      <c r="A607" s="196">
        <v>36</v>
      </c>
      <c r="B607" s="135" t="s">
        <v>269</v>
      </c>
      <c r="C607" s="177" t="s">
        <v>270</v>
      </c>
      <c r="D607" s="159">
        <v>0</v>
      </c>
      <c r="E607" s="159">
        <v>0</v>
      </c>
      <c r="F607" s="159">
        <v>23.75</v>
      </c>
      <c r="G607" s="159">
        <v>91.7</v>
      </c>
      <c r="H607" s="159">
        <v>0</v>
      </c>
      <c r="I607" s="124">
        <v>7</v>
      </c>
    </row>
    <row r="608" spans="1:11" s="200" customFormat="1" ht="129.75" thickBot="1">
      <c r="A608" s="196" t="s">
        <v>37</v>
      </c>
      <c r="B608" s="113" t="s">
        <v>75</v>
      </c>
      <c r="C608" s="84">
        <v>40</v>
      </c>
      <c r="D608" s="159">
        <v>2.24</v>
      </c>
      <c r="E608" s="159">
        <v>0.48</v>
      </c>
      <c r="F608" s="159">
        <v>19.76</v>
      </c>
      <c r="G608" s="159">
        <v>92.8</v>
      </c>
      <c r="H608" s="159">
        <v>0</v>
      </c>
      <c r="I608" s="124" t="s">
        <v>37</v>
      </c>
      <c r="J608" s="178"/>
      <c r="K608" s="178"/>
    </row>
    <row r="609" spans="1:9" ht="65.25" thickBot="1">
      <c r="A609" s="197"/>
      <c r="B609" s="160" t="s">
        <v>31</v>
      </c>
      <c r="C609" s="84">
        <v>504</v>
      </c>
      <c r="D609" s="158">
        <f>SUM(D603:D608)</f>
        <v>19.6</v>
      </c>
      <c r="E609" s="158">
        <f>SUM(E603:E608)</f>
        <v>12.35</v>
      </c>
      <c r="F609" s="158">
        <f>SUM(F603:F608)</f>
        <v>72.81</v>
      </c>
      <c r="G609" s="158">
        <f>SUM(G603:G608)</f>
        <v>487.37</v>
      </c>
      <c r="H609" s="158">
        <f>SUM(H603:H608)</f>
        <v>12.4</v>
      </c>
      <c r="I609" s="123"/>
    </row>
    <row r="610" spans="1:9" ht="65.25" thickBot="1">
      <c r="A610" s="81"/>
      <c r="B610" s="239" t="s">
        <v>122</v>
      </c>
      <c r="C610" s="240"/>
      <c r="D610" s="240"/>
      <c r="E610" s="240"/>
      <c r="F610" s="240"/>
      <c r="G610" s="240"/>
      <c r="H610" s="240"/>
      <c r="I610" s="241"/>
    </row>
    <row r="611" spans="1:9" ht="129.75" thickBot="1">
      <c r="A611" s="196">
        <v>21</v>
      </c>
      <c r="B611" s="113" t="s">
        <v>237</v>
      </c>
      <c r="C611" s="85" t="s">
        <v>92</v>
      </c>
      <c r="D611" s="158">
        <v>5.22</v>
      </c>
      <c r="E611" s="158">
        <v>5.7</v>
      </c>
      <c r="F611" s="158">
        <v>7.2</v>
      </c>
      <c r="G611" s="158">
        <v>106.2</v>
      </c>
      <c r="H611" s="158">
        <v>1.26</v>
      </c>
      <c r="I611" s="124">
        <v>8.9</v>
      </c>
    </row>
    <row r="612" spans="1:9" ht="194.25" thickBot="1">
      <c r="A612" s="196"/>
      <c r="B612" s="113" t="s">
        <v>306</v>
      </c>
      <c r="C612" s="85" t="s">
        <v>307</v>
      </c>
      <c r="D612" s="159">
        <v>0.66</v>
      </c>
      <c r="E612" s="159">
        <v>0.88</v>
      </c>
      <c r="F612" s="159">
        <v>4.8</v>
      </c>
      <c r="G612" s="159">
        <v>56</v>
      </c>
      <c r="H612" s="159">
        <v>0</v>
      </c>
      <c r="I612" s="124" t="s">
        <v>37</v>
      </c>
    </row>
    <row r="613" spans="1:9" ht="65.25" thickBot="1">
      <c r="A613" s="196"/>
      <c r="B613" s="113" t="s">
        <v>7</v>
      </c>
      <c r="C613" s="84">
        <f>C611+C612</f>
        <v>202</v>
      </c>
      <c r="D613" s="159">
        <f>SUM(D611:D612)</f>
        <v>5.88</v>
      </c>
      <c r="E613" s="159">
        <f>SUM(E611:E612)</f>
        <v>6.58</v>
      </c>
      <c r="F613" s="159">
        <f>SUM(F611:F612)</f>
        <v>12</v>
      </c>
      <c r="G613" s="159">
        <f>SUM(G611:G612)</f>
        <v>162.2</v>
      </c>
      <c r="H613" s="159">
        <f>SUM(H611:H612)</f>
        <v>1.26</v>
      </c>
      <c r="I613" s="124"/>
    </row>
    <row r="614" spans="1:9" ht="65.25" thickBot="1">
      <c r="A614" s="93"/>
      <c r="B614" s="246" t="s">
        <v>35</v>
      </c>
      <c r="C614" s="247"/>
      <c r="D614" s="247"/>
      <c r="E614" s="247"/>
      <c r="F614" s="247"/>
      <c r="G614" s="247"/>
      <c r="H614" s="247"/>
      <c r="I614" s="248"/>
    </row>
    <row r="615" spans="1:9" ht="65.25" thickBot="1">
      <c r="A615" s="196"/>
      <c r="B615" s="113" t="s">
        <v>44</v>
      </c>
      <c r="C615" s="177" t="s">
        <v>281</v>
      </c>
      <c r="D615" s="159">
        <v>10.35</v>
      </c>
      <c r="E615" s="159">
        <v>10.11</v>
      </c>
      <c r="F615" s="159">
        <v>0.9</v>
      </c>
      <c r="G615" s="159">
        <v>137</v>
      </c>
      <c r="H615" s="159">
        <v>1.1</v>
      </c>
      <c r="I615" s="124">
        <v>69</v>
      </c>
    </row>
    <row r="616" spans="1:9" ht="65.25" thickBot="1">
      <c r="A616" s="196"/>
      <c r="B616" s="113" t="s">
        <v>224</v>
      </c>
      <c r="C616" s="84">
        <v>120</v>
      </c>
      <c r="D616" s="159">
        <v>2.31</v>
      </c>
      <c r="E616" s="159">
        <v>5.32</v>
      </c>
      <c r="F616" s="159">
        <v>16.12</v>
      </c>
      <c r="G616" s="159">
        <v>129.57</v>
      </c>
      <c r="H616" s="159">
        <v>9.6</v>
      </c>
      <c r="I616" s="123">
        <v>41</v>
      </c>
    </row>
    <row r="617" spans="1:9" ht="65.25" thickBot="1">
      <c r="A617" s="196">
        <v>2</v>
      </c>
      <c r="B617" s="160" t="s">
        <v>8</v>
      </c>
      <c r="C617" s="84">
        <v>150</v>
      </c>
      <c r="D617" s="159">
        <v>0</v>
      </c>
      <c r="E617" s="159">
        <v>0</v>
      </c>
      <c r="F617" s="159">
        <v>8.98</v>
      </c>
      <c r="G617" s="159">
        <v>36</v>
      </c>
      <c r="H617" s="159">
        <v>0</v>
      </c>
      <c r="I617" s="123">
        <v>25</v>
      </c>
    </row>
    <row r="618" spans="1:9" ht="129.75" thickBot="1">
      <c r="A618" s="196"/>
      <c r="B618" s="113" t="s">
        <v>63</v>
      </c>
      <c r="C618" s="84">
        <v>30</v>
      </c>
      <c r="D618" s="159">
        <v>2.4</v>
      </c>
      <c r="E618" s="159">
        <v>0.3</v>
      </c>
      <c r="F618" s="159">
        <v>14.46</v>
      </c>
      <c r="G618" s="159">
        <v>70.8</v>
      </c>
      <c r="H618" s="159">
        <v>0</v>
      </c>
      <c r="I618" s="124" t="s">
        <v>37</v>
      </c>
    </row>
    <row r="619" spans="1:9" ht="129.75" thickBot="1">
      <c r="A619" s="196" t="s">
        <v>37</v>
      </c>
      <c r="B619" s="113" t="s">
        <v>204</v>
      </c>
      <c r="C619" s="85" t="s">
        <v>77</v>
      </c>
      <c r="D619" s="159">
        <v>0.28</v>
      </c>
      <c r="E619" s="159">
        <v>0.28</v>
      </c>
      <c r="F619" s="159">
        <v>6.89</v>
      </c>
      <c r="G619" s="159">
        <v>33.01</v>
      </c>
      <c r="H619" s="159">
        <v>7.03</v>
      </c>
      <c r="I619" s="124">
        <v>14</v>
      </c>
    </row>
    <row r="620" spans="1:9" ht="65.25" thickBot="1">
      <c r="A620" s="147"/>
      <c r="B620" s="113" t="s">
        <v>7</v>
      </c>
      <c r="C620" s="84">
        <f aca="true" t="shared" si="0" ref="C620:H620">C615+C616+C617+C618+C619</f>
        <v>445</v>
      </c>
      <c r="D620" s="159">
        <f t="shared" si="0"/>
        <v>15.34</v>
      </c>
      <c r="E620" s="159">
        <f t="shared" si="0"/>
        <v>16.01</v>
      </c>
      <c r="F620" s="159">
        <f t="shared" si="0"/>
        <v>47.35</v>
      </c>
      <c r="G620" s="159">
        <f t="shared" si="0"/>
        <v>406.38</v>
      </c>
      <c r="H620" s="159">
        <f t="shared" si="0"/>
        <v>17.73</v>
      </c>
      <c r="I620" s="168"/>
    </row>
    <row r="621" spans="1:9" ht="65.25" thickBot="1">
      <c r="A621" s="196"/>
      <c r="B621" s="113"/>
      <c r="C621" s="85"/>
      <c r="D621" s="151" t="s">
        <v>1</v>
      </c>
      <c r="E621" s="152" t="s">
        <v>2</v>
      </c>
      <c r="F621" s="152" t="s">
        <v>3</v>
      </c>
      <c r="G621" s="83" t="s">
        <v>4</v>
      </c>
      <c r="H621" s="152" t="s">
        <v>5</v>
      </c>
      <c r="I621" s="124"/>
    </row>
    <row r="622" spans="1:9" ht="129" thickBot="1">
      <c r="A622" s="196"/>
      <c r="B622" s="166" t="s">
        <v>150</v>
      </c>
      <c r="C622" s="85"/>
      <c r="D622" s="159">
        <f>D598+D601+D609+D613+D620</f>
        <v>51.16</v>
      </c>
      <c r="E622" s="159">
        <f>E598+E601+E609+E613+E620</f>
        <v>49.44</v>
      </c>
      <c r="F622" s="159">
        <f>F598+F601+F609+F613+F620</f>
        <v>194.01</v>
      </c>
      <c r="G622" s="159">
        <f>G598+G601+G609+G613+G620</f>
        <v>1478.1</v>
      </c>
      <c r="H622" s="159">
        <f>H598+H601+H609+H613+H620</f>
        <v>34.6</v>
      </c>
      <c r="I622" s="124"/>
    </row>
    <row r="623" spans="1:9" ht="65.25" thickBot="1">
      <c r="A623" s="196"/>
      <c r="B623" s="166" t="s">
        <v>12</v>
      </c>
      <c r="C623" s="85"/>
      <c r="D623" s="159">
        <v>42</v>
      </c>
      <c r="E623" s="159">
        <v>47</v>
      </c>
      <c r="F623" s="159">
        <v>203</v>
      </c>
      <c r="G623" s="159">
        <v>1400</v>
      </c>
      <c r="H623" s="159">
        <v>45</v>
      </c>
      <c r="I623" s="124"/>
    </row>
    <row r="624" spans="1:9" ht="129" thickBot="1">
      <c r="A624" s="147"/>
      <c r="B624" s="167" t="s">
        <v>13</v>
      </c>
      <c r="C624" s="152"/>
      <c r="D624" s="137">
        <f>D622*100/D623</f>
        <v>121.80952380952381</v>
      </c>
      <c r="E624" s="137">
        <f>E622*100/E623</f>
        <v>105.19148936170212</v>
      </c>
      <c r="F624" s="137">
        <f>F622*100/F623</f>
        <v>95.57142857142857</v>
      </c>
      <c r="G624" s="137">
        <f>G622*100/G623</f>
        <v>105.57857142857142</v>
      </c>
      <c r="H624" s="137">
        <f>H622*100/H623</f>
        <v>76.88888888888889</v>
      </c>
      <c r="I624" s="168"/>
    </row>
    <row r="625" spans="1:9" ht="64.5">
      <c r="A625" s="172"/>
      <c r="B625" s="1" t="s">
        <v>87</v>
      </c>
      <c r="C625" s="1"/>
      <c r="E625" s="171"/>
      <c r="F625" s="171"/>
      <c r="G625" s="171"/>
      <c r="H625" s="171"/>
      <c r="I625" s="172"/>
    </row>
    <row r="626" spans="1:11" ht="75">
      <c r="A626" s="172"/>
      <c r="B626" s="1" t="s">
        <v>349</v>
      </c>
      <c r="I626" s="172"/>
      <c r="J626" s="2"/>
      <c r="K626" s="2"/>
    </row>
    <row r="627" spans="1:11" ht="64.5">
      <c r="A627" s="172"/>
      <c r="B627" s="1" t="s">
        <v>85</v>
      </c>
      <c r="I627" s="172"/>
      <c r="J627" s="2"/>
      <c r="K627" s="2"/>
    </row>
    <row r="628" spans="1:11" ht="75">
      <c r="A628" s="172"/>
      <c r="B628" s="1" t="s">
        <v>350</v>
      </c>
      <c r="C628" s="1"/>
      <c r="E628" s="171"/>
      <c r="F628" s="171"/>
      <c r="G628" s="171"/>
      <c r="H628" s="171"/>
      <c r="I628" s="172"/>
      <c r="J628" s="2"/>
      <c r="K628" s="2"/>
    </row>
    <row r="629" spans="1:11" ht="64.5">
      <c r="A629" s="172"/>
      <c r="B629" s="1" t="s">
        <v>131</v>
      </c>
      <c r="C629" s="1"/>
      <c r="E629" s="171"/>
      <c r="F629" s="171"/>
      <c r="G629" s="171"/>
      <c r="H629" s="171"/>
      <c r="I629" s="172"/>
      <c r="J629" s="2"/>
      <c r="K629" s="2"/>
    </row>
    <row r="630" spans="1:11" ht="65.25" thickBot="1">
      <c r="A630" s="172"/>
      <c r="B630" s="1" t="s">
        <v>86</v>
      </c>
      <c r="I630" s="172"/>
      <c r="J630" s="2"/>
      <c r="K630" s="2"/>
    </row>
    <row r="631" spans="1:11" ht="65.25" thickBot="1">
      <c r="A631" s="253" t="s">
        <v>33</v>
      </c>
      <c r="B631" s="242" t="s">
        <v>94</v>
      </c>
      <c r="C631" s="251" t="s">
        <v>95</v>
      </c>
      <c r="D631" s="239" t="s">
        <v>25</v>
      </c>
      <c r="E631" s="240"/>
      <c r="F631" s="241"/>
      <c r="G631" s="242" t="s">
        <v>58</v>
      </c>
      <c r="H631" s="242" t="s">
        <v>107</v>
      </c>
      <c r="I631" s="244" t="s">
        <v>106</v>
      </c>
      <c r="J631" s="2"/>
      <c r="K631" s="2"/>
    </row>
    <row r="632" spans="1:11" ht="65.25" thickBot="1">
      <c r="A632" s="254"/>
      <c r="B632" s="243"/>
      <c r="C632" s="252"/>
      <c r="D632" s="151" t="s">
        <v>1</v>
      </c>
      <c r="E632" s="152" t="s">
        <v>2</v>
      </c>
      <c r="F632" s="152" t="s">
        <v>3</v>
      </c>
      <c r="G632" s="243"/>
      <c r="H632" s="243"/>
      <c r="I632" s="245"/>
      <c r="J632" s="2"/>
      <c r="K632" s="2"/>
    </row>
    <row r="633" spans="1:11" ht="65.25" thickBot="1">
      <c r="A633" s="148"/>
      <c r="B633" s="174" t="s">
        <v>140</v>
      </c>
      <c r="C633" s="149"/>
      <c r="D633" s="149"/>
      <c r="E633" s="149"/>
      <c r="F633" s="149"/>
      <c r="G633" s="149"/>
      <c r="H633" s="149"/>
      <c r="I633" s="150"/>
      <c r="J633" s="2"/>
      <c r="K633" s="2"/>
    </row>
    <row r="634" spans="1:11" ht="65.25" thickBot="1">
      <c r="A634" s="148"/>
      <c r="B634" s="239" t="s">
        <v>6</v>
      </c>
      <c r="C634" s="240"/>
      <c r="D634" s="240"/>
      <c r="E634" s="240"/>
      <c r="F634" s="240"/>
      <c r="G634" s="240"/>
      <c r="H634" s="240"/>
      <c r="I634" s="241"/>
      <c r="J634" s="2"/>
      <c r="K634" s="2"/>
    </row>
    <row r="635" spans="1:11" ht="129.75" thickBot="1">
      <c r="A635" s="197">
        <v>50</v>
      </c>
      <c r="B635" s="160" t="s">
        <v>190</v>
      </c>
      <c r="C635" s="84">
        <v>150</v>
      </c>
      <c r="D635" s="158">
        <v>4.33</v>
      </c>
      <c r="E635" s="158">
        <v>5.38</v>
      </c>
      <c r="F635" s="158">
        <v>21.61</v>
      </c>
      <c r="G635" s="158">
        <v>150.75</v>
      </c>
      <c r="H635" s="158">
        <v>1.46</v>
      </c>
      <c r="I635" s="123">
        <v>70</v>
      </c>
      <c r="J635" s="2"/>
      <c r="K635" s="2"/>
    </row>
    <row r="636" spans="1:11" ht="129.75" thickBot="1">
      <c r="A636" s="196">
        <v>2</v>
      </c>
      <c r="B636" s="113" t="s">
        <v>88</v>
      </c>
      <c r="C636" s="84">
        <v>150</v>
      </c>
      <c r="D636" s="158">
        <v>2.2</v>
      </c>
      <c r="E636" s="158">
        <v>2.92</v>
      </c>
      <c r="F636" s="158">
        <v>13.17</v>
      </c>
      <c r="G636" s="158">
        <f>D636*4+E636*9+F636*4</f>
        <v>87.75999999999999</v>
      </c>
      <c r="H636" s="158">
        <v>1.1</v>
      </c>
      <c r="I636" s="124">
        <v>36</v>
      </c>
      <c r="J636" s="2"/>
      <c r="K636" s="2"/>
    </row>
    <row r="637" spans="1:11" ht="65.25" thickBot="1">
      <c r="A637" s="196">
        <v>3</v>
      </c>
      <c r="B637" s="113" t="s">
        <v>40</v>
      </c>
      <c r="C637" s="161" t="s">
        <v>319</v>
      </c>
      <c r="D637" s="159">
        <v>2.5</v>
      </c>
      <c r="E637" s="159">
        <v>4.57</v>
      </c>
      <c r="F637" s="159">
        <v>17.3</v>
      </c>
      <c r="G637" s="159">
        <f>D637*4+E637*9+F637*4</f>
        <v>120.33000000000001</v>
      </c>
      <c r="H637" s="159">
        <v>0</v>
      </c>
      <c r="I637" s="124">
        <v>27</v>
      </c>
      <c r="J637" s="2"/>
      <c r="K637" s="2"/>
    </row>
    <row r="638" spans="1:11" ht="65.25" thickBot="1">
      <c r="A638" s="196"/>
      <c r="B638" s="113" t="s">
        <v>7</v>
      </c>
      <c r="C638" s="85" t="s">
        <v>325</v>
      </c>
      <c r="D638" s="159">
        <f>SUM(D635:D637)</f>
        <v>9.030000000000001</v>
      </c>
      <c r="E638" s="159">
        <f>SUM(E635+E636+E637)</f>
        <v>12.870000000000001</v>
      </c>
      <c r="F638" s="159">
        <f>SUM(F635+F636+F637)</f>
        <v>52.08</v>
      </c>
      <c r="G638" s="159">
        <f>SUM(G635+G636+G637)</f>
        <v>358.84000000000003</v>
      </c>
      <c r="H638" s="159">
        <f>SUM(H635+H636+H637)</f>
        <v>2.56</v>
      </c>
      <c r="I638" s="124"/>
      <c r="J638" s="2"/>
      <c r="K638" s="2"/>
    </row>
    <row r="639" spans="1:11" ht="65.25" thickBot="1">
      <c r="A639" s="81"/>
      <c r="B639" s="239" t="s">
        <v>59</v>
      </c>
      <c r="C639" s="240"/>
      <c r="D639" s="240"/>
      <c r="E639" s="240"/>
      <c r="F639" s="240"/>
      <c r="G639" s="240"/>
      <c r="H639" s="240"/>
      <c r="I639" s="241"/>
      <c r="J639" s="2"/>
      <c r="K639" s="2"/>
    </row>
    <row r="640" spans="1:11" ht="65.25" thickBot="1">
      <c r="A640" s="196" t="s">
        <v>37</v>
      </c>
      <c r="B640" s="160" t="s">
        <v>129</v>
      </c>
      <c r="C640" s="161" t="s">
        <v>27</v>
      </c>
      <c r="D640" s="159">
        <v>0.2</v>
      </c>
      <c r="E640" s="159">
        <v>0.1</v>
      </c>
      <c r="F640" s="159">
        <v>10.1</v>
      </c>
      <c r="G640" s="159">
        <v>46</v>
      </c>
      <c r="H640" s="159">
        <v>2</v>
      </c>
      <c r="I640" s="124" t="s">
        <v>37</v>
      </c>
      <c r="J640" s="2"/>
      <c r="K640" s="2"/>
    </row>
    <row r="641" spans="1:11" ht="65.25" thickBot="1">
      <c r="A641" s="196"/>
      <c r="B641" s="113" t="s">
        <v>7</v>
      </c>
      <c r="C641" s="85" t="s">
        <v>27</v>
      </c>
      <c r="D641" s="159">
        <f>SUM(D640)</f>
        <v>0.2</v>
      </c>
      <c r="E641" s="159">
        <f>SUM(E640)</f>
        <v>0.1</v>
      </c>
      <c r="F641" s="159">
        <f>SUM(F640)</f>
        <v>10.1</v>
      </c>
      <c r="G641" s="159">
        <f>SUM(G640)</f>
        <v>46</v>
      </c>
      <c r="H641" s="159">
        <f>SUM(H640)</f>
        <v>2</v>
      </c>
      <c r="I641" s="124"/>
      <c r="J641" s="2"/>
      <c r="K641" s="2"/>
    </row>
    <row r="642" spans="1:11" ht="65.25" thickBot="1">
      <c r="A642" s="81"/>
      <c r="B642" s="239" t="s">
        <v>34</v>
      </c>
      <c r="C642" s="240"/>
      <c r="D642" s="240"/>
      <c r="E642" s="240"/>
      <c r="F642" s="240"/>
      <c r="G642" s="240"/>
      <c r="H642" s="240"/>
      <c r="I642" s="241"/>
      <c r="J642" s="2"/>
      <c r="K642" s="2"/>
    </row>
    <row r="643" spans="1:11" ht="129.75" thickBot="1">
      <c r="A643" s="196">
        <v>24</v>
      </c>
      <c r="B643" s="132" t="s">
        <v>296</v>
      </c>
      <c r="C643" s="180" t="s">
        <v>115</v>
      </c>
      <c r="D643" s="157">
        <v>0.72</v>
      </c>
      <c r="E643" s="157">
        <v>2.73</v>
      </c>
      <c r="F643" s="157">
        <v>0.3</v>
      </c>
      <c r="G643" s="157">
        <v>39</v>
      </c>
      <c r="H643" s="157">
        <v>0.8</v>
      </c>
      <c r="I643" s="129">
        <v>28</v>
      </c>
      <c r="J643" s="2"/>
      <c r="K643" s="2"/>
    </row>
    <row r="644" spans="1:11" ht="129.75" thickBot="1">
      <c r="A644" s="196">
        <v>41</v>
      </c>
      <c r="B644" s="113" t="s">
        <v>179</v>
      </c>
      <c r="C644" s="86" t="s">
        <v>113</v>
      </c>
      <c r="D644" s="159">
        <v>4.18</v>
      </c>
      <c r="E644" s="159">
        <v>1.89</v>
      </c>
      <c r="F644" s="159">
        <v>10.27</v>
      </c>
      <c r="G644" s="159">
        <v>70</v>
      </c>
      <c r="H644" s="159">
        <v>2.75</v>
      </c>
      <c r="I644" s="123">
        <v>59</v>
      </c>
      <c r="J644" s="2"/>
      <c r="K644" s="2"/>
    </row>
    <row r="645" spans="1:11" ht="129.75" thickBot="1">
      <c r="A645" s="196">
        <v>53</v>
      </c>
      <c r="B645" s="113" t="s">
        <v>261</v>
      </c>
      <c r="C645" s="85" t="s">
        <v>262</v>
      </c>
      <c r="D645" s="159">
        <v>9.3</v>
      </c>
      <c r="E645" s="159">
        <v>10.46</v>
      </c>
      <c r="F645" s="159">
        <v>22.4</v>
      </c>
      <c r="G645" s="159">
        <f>D645*4+E645*9+F645*4</f>
        <v>220.94000000000003</v>
      </c>
      <c r="H645" s="159">
        <v>2.88</v>
      </c>
      <c r="I645" s="123">
        <v>103</v>
      </c>
      <c r="J645" s="2"/>
      <c r="K645" s="2"/>
    </row>
    <row r="646" spans="1:11" ht="129.75" thickBot="1">
      <c r="A646" s="196" t="s">
        <v>37</v>
      </c>
      <c r="B646" s="135" t="s">
        <v>269</v>
      </c>
      <c r="C646" s="177" t="s">
        <v>270</v>
      </c>
      <c r="D646" s="159">
        <v>0</v>
      </c>
      <c r="E646" s="159">
        <v>0</v>
      </c>
      <c r="F646" s="159">
        <v>23.75</v>
      </c>
      <c r="G646" s="159">
        <v>91.7</v>
      </c>
      <c r="H646" s="159">
        <v>0</v>
      </c>
      <c r="I646" s="123">
        <v>22</v>
      </c>
      <c r="J646" s="2"/>
      <c r="K646" s="2"/>
    </row>
    <row r="647" spans="1:11" ht="129.75" thickBot="1">
      <c r="A647" s="197"/>
      <c r="B647" s="113" t="s">
        <v>75</v>
      </c>
      <c r="C647" s="84">
        <v>40</v>
      </c>
      <c r="D647" s="159">
        <v>2.24</v>
      </c>
      <c r="E647" s="159">
        <v>0.48</v>
      </c>
      <c r="F647" s="159">
        <v>19.76</v>
      </c>
      <c r="G647" s="159">
        <v>92.8</v>
      </c>
      <c r="H647" s="159">
        <v>0</v>
      </c>
      <c r="I647" s="124" t="s">
        <v>37</v>
      </c>
      <c r="J647" s="2"/>
      <c r="K647" s="2"/>
    </row>
    <row r="648" spans="1:11" ht="65.25" thickBot="1">
      <c r="A648" s="81"/>
      <c r="B648" s="160" t="s">
        <v>31</v>
      </c>
      <c r="C648" s="84">
        <v>518</v>
      </c>
      <c r="D648" s="158">
        <f>SUM(D643:D647)</f>
        <v>16.439999999999998</v>
      </c>
      <c r="E648" s="158">
        <f>SUM(E643:E647)</f>
        <v>15.560000000000002</v>
      </c>
      <c r="F648" s="158">
        <f>SUM(F643:F647)</f>
        <v>76.48</v>
      </c>
      <c r="G648" s="158">
        <f>SUM(G643:G647)</f>
        <v>514.44</v>
      </c>
      <c r="H648" s="158">
        <f>SUM(H643:H647)</f>
        <v>6.43</v>
      </c>
      <c r="I648" s="123"/>
      <c r="J648" s="2"/>
      <c r="K648" s="2"/>
    </row>
    <row r="649" spans="1:11" ht="65.25" thickBot="1">
      <c r="A649" s="196">
        <v>21</v>
      </c>
      <c r="B649" s="239" t="s">
        <v>122</v>
      </c>
      <c r="C649" s="240"/>
      <c r="D649" s="240"/>
      <c r="E649" s="240"/>
      <c r="F649" s="240"/>
      <c r="G649" s="240"/>
      <c r="H649" s="240"/>
      <c r="I649" s="241"/>
      <c r="J649" s="2"/>
      <c r="K649" s="2"/>
    </row>
    <row r="650" spans="1:11" ht="129.75" thickBot="1">
      <c r="A650" s="196"/>
      <c r="B650" s="113" t="s">
        <v>237</v>
      </c>
      <c r="C650" s="85" t="s">
        <v>92</v>
      </c>
      <c r="D650" s="158">
        <v>5.22</v>
      </c>
      <c r="E650" s="158">
        <v>5.7</v>
      </c>
      <c r="F650" s="158">
        <v>7.2</v>
      </c>
      <c r="G650" s="158">
        <v>106.2</v>
      </c>
      <c r="H650" s="158">
        <v>1.26</v>
      </c>
      <c r="I650" s="124">
        <v>8.9</v>
      </c>
      <c r="J650" s="2"/>
      <c r="K650" s="2"/>
    </row>
    <row r="651" spans="1:11" ht="194.25" thickBot="1">
      <c r="A651" s="196"/>
      <c r="B651" s="113" t="s">
        <v>306</v>
      </c>
      <c r="C651" s="85" t="s">
        <v>307</v>
      </c>
      <c r="D651" s="159">
        <v>0.66</v>
      </c>
      <c r="E651" s="159">
        <v>0.88</v>
      </c>
      <c r="F651" s="159">
        <v>4.8</v>
      </c>
      <c r="G651" s="159">
        <v>56</v>
      </c>
      <c r="H651" s="159">
        <v>0</v>
      </c>
      <c r="I651" s="124" t="s">
        <v>37</v>
      </c>
      <c r="J651" s="2"/>
      <c r="K651" s="2"/>
    </row>
    <row r="652" spans="1:11" ht="65.25" thickBot="1">
      <c r="A652" s="147"/>
      <c r="B652" s="113" t="s">
        <v>7</v>
      </c>
      <c r="C652" s="84">
        <f>C650+C651</f>
        <v>202</v>
      </c>
      <c r="D652" s="159">
        <f>SUM(D650:D651)</f>
        <v>5.88</v>
      </c>
      <c r="E652" s="159">
        <f>SUM(E650:E651)</f>
        <v>6.58</v>
      </c>
      <c r="F652" s="159">
        <f>SUM(F650:F651)</f>
        <v>12</v>
      </c>
      <c r="G652" s="159">
        <f>SUM(G650:G651)</f>
        <v>162.2</v>
      </c>
      <c r="H652" s="159">
        <f>SUM(H650:H651)</f>
        <v>1.26</v>
      </c>
      <c r="I652" s="124"/>
      <c r="J652" s="2"/>
      <c r="K652" s="2"/>
    </row>
    <row r="653" spans="1:11" ht="65.25" thickBot="1">
      <c r="A653" s="197"/>
      <c r="B653" s="246" t="s">
        <v>35</v>
      </c>
      <c r="C653" s="247"/>
      <c r="D653" s="247"/>
      <c r="E653" s="247"/>
      <c r="F653" s="247"/>
      <c r="G653" s="247"/>
      <c r="H653" s="247"/>
      <c r="I653" s="248"/>
      <c r="J653" s="2"/>
      <c r="K653" s="2"/>
    </row>
    <row r="654" spans="1:11" ht="129.75" thickBot="1">
      <c r="A654" s="197"/>
      <c r="B654" s="162" t="s">
        <v>250</v>
      </c>
      <c r="C654" s="186" t="s">
        <v>244</v>
      </c>
      <c r="D654" s="157">
        <v>15.3</v>
      </c>
      <c r="E654" s="157">
        <v>12.65</v>
      </c>
      <c r="F654" s="157">
        <v>39.86</v>
      </c>
      <c r="G654" s="157">
        <f>D654*4+E654*9+F654*4</f>
        <v>334.49</v>
      </c>
      <c r="H654" s="157">
        <v>0.28</v>
      </c>
      <c r="I654" s="131">
        <v>63</v>
      </c>
      <c r="J654" s="2"/>
      <c r="K654" s="2"/>
    </row>
    <row r="655" spans="1:11" ht="65.25" thickBot="1">
      <c r="A655" s="197">
        <v>13</v>
      </c>
      <c r="B655" s="113" t="s">
        <v>17</v>
      </c>
      <c r="C655" s="84">
        <v>150</v>
      </c>
      <c r="D655" s="159">
        <v>2</v>
      </c>
      <c r="E655" s="159">
        <v>2.87</v>
      </c>
      <c r="F655" s="159">
        <v>13.07</v>
      </c>
      <c r="G655" s="159">
        <f>D655*4+E655*9+F655*4</f>
        <v>86.11</v>
      </c>
      <c r="H655" s="175">
        <v>1.1</v>
      </c>
      <c r="I655" s="124">
        <v>16</v>
      </c>
      <c r="J655" s="2"/>
      <c r="K655" s="2"/>
    </row>
    <row r="656" spans="1:11" ht="129.75" thickBot="1">
      <c r="A656" s="196" t="s">
        <v>37</v>
      </c>
      <c r="B656" s="113" t="s">
        <v>204</v>
      </c>
      <c r="C656" s="85" t="s">
        <v>339</v>
      </c>
      <c r="D656" s="159">
        <v>0.44</v>
      </c>
      <c r="E656" s="159">
        <v>0.44</v>
      </c>
      <c r="F656" s="159">
        <v>10.83</v>
      </c>
      <c r="G656" s="159">
        <v>51.87</v>
      </c>
      <c r="H656" s="159">
        <v>11.05</v>
      </c>
      <c r="I656" s="124">
        <v>14</v>
      </c>
      <c r="J656" s="2"/>
      <c r="K656" s="2"/>
    </row>
    <row r="657" spans="1:11" ht="65.25" thickBot="1">
      <c r="A657" s="147"/>
      <c r="B657" s="113" t="s">
        <v>7</v>
      </c>
      <c r="C657" s="84">
        <v>405</v>
      </c>
      <c r="D657" s="159">
        <f>SUM(D654:D656)</f>
        <v>17.740000000000002</v>
      </c>
      <c r="E657" s="159">
        <f>SUM(E654:E656)</f>
        <v>15.959999999999999</v>
      </c>
      <c r="F657" s="159">
        <f>SUM(F654:F656)</f>
        <v>63.76</v>
      </c>
      <c r="G657" s="159">
        <f>SUM(G654:G656)</f>
        <v>472.47</v>
      </c>
      <c r="H657" s="159">
        <f>SUM(H654:H656)</f>
        <v>12.430000000000001</v>
      </c>
      <c r="I657" s="168"/>
      <c r="J657" s="2"/>
      <c r="K657" s="2"/>
    </row>
    <row r="658" spans="1:11" ht="65.25" thickBot="1">
      <c r="A658" s="196"/>
      <c r="B658" s="113"/>
      <c r="C658" s="85"/>
      <c r="D658" s="151" t="s">
        <v>1</v>
      </c>
      <c r="E658" s="152" t="s">
        <v>2</v>
      </c>
      <c r="F658" s="152" t="s">
        <v>3</v>
      </c>
      <c r="G658" s="83" t="s">
        <v>4</v>
      </c>
      <c r="H658" s="152" t="s">
        <v>5</v>
      </c>
      <c r="I658" s="124"/>
      <c r="J658" s="2"/>
      <c r="K658" s="2"/>
    </row>
    <row r="659" spans="1:11" ht="129" thickBot="1">
      <c r="A659" s="196"/>
      <c r="B659" s="166" t="s">
        <v>147</v>
      </c>
      <c r="C659" s="85"/>
      <c r="D659" s="159">
        <f>D638+D641+D648+D652+D657</f>
        <v>49.29</v>
      </c>
      <c r="E659" s="159">
        <f>E638+E641+E648+E652+E657</f>
        <v>51.07</v>
      </c>
      <c r="F659" s="159">
        <f>F638+F641+F648+F652+F657</f>
        <v>214.42</v>
      </c>
      <c r="G659" s="159">
        <f>G638+G641+G648+G652+G657</f>
        <v>1553.95</v>
      </c>
      <c r="H659" s="159">
        <f>H638+H641+H648+H652+H657</f>
        <v>24.68</v>
      </c>
      <c r="I659" s="124"/>
      <c r="J659" s="2"/>
      <c r="K659" s="2"/>
    </row>
    <row r="660" spans="1:11" ht="65.25" thickBot="1">
      <c r="A660" s="196"/>
      <c r="B660" s="166" t="s">
        <v>12</v>
      </c>
      <c r="C660" s="85"/>
      <c r="D660" s="159">
        <v>42</v>
      </c>
      <c r="E660" s="159">
        <v>47</v>
      </c>
      <c r="F660" s="159">
        <v>203</v>
      </c>
      <c r="G660" s="159">
        <v>1400</v>
      </c>
      <c r="H660" s="159">
        <v>45</v>
      </c>
      <c r="I660" s="124"/>
      <c r="J660" s="2"/>
      <c r="K660" s="2"/>
    </row>
    <row r="661" spans="1:11" ht="129" thickBot="1">
      <c r="A661" s="147"/>
      <c r="B661" s="167" t="s">
        <v>13</v>
      </c>
      <c r="C661" s="152"/>
      <c r="D661" s="159">
        <f>D659+D660</f>
        <v>91.28999999999999</v>
      </c>
      <c r="E661" s="137">
        <f>E659*100/E660</f>
        <v>108.65957446808511</v>
      </c>
      <c r="F661" s="137">
        <f>F659*100/F660</f>
        <v>105.6256157635468</v>
      </c>
      <c r="G661" s="137">
        <f>G659*100/G660</f>
        <v>110.99642857142857</v>
      </c>
      <c r="H661" s="137">
        <f>H659*100/H660</f>
        <v>54.84444444444444</v>
      </c>
      <c r="I661" s="168"/>
      <c r="J661" s="2"/>
      <c r="K661" s="2"/>
    </row>
    <row r="662" spans="1:11" ht="64.5">
      <c r="A662" s="172"/>
      <c r="B662" s="1" t="s">
        <v>87</v>
      </c>
      <c r="C662" s="1"/>
      <c r="E662" s="171"/>
      <c r="F662" s="171"/>
      <c r="G662" s="171"/>
      <c r="H662" s="171"/>
      <c r="I662" s="172"/>
      <c r="J662" s="2"/>
      <c r="K662" s="2"/>
    </row>
    <row r="663" spans="1:11" ht="75">
      <c r="A663" s="172"/>
      <c r="B663" s="1" t="s">
        <v>349</v>
      </c>
      <c r="I663" s="172"/>
      <c r="J663" s="2"/>
      <c r="K663" s="2"/>
    </row>
    <row r="664" spans="1:11" ht="64.5">
      <c r="A664" s="172"/>
      <c r="B664" s="1" t="s">
        <v>85</v>
      </c>
      <c r="I664" s="172"/>
      <c r="J664" s="2"/>
      <c r="K664" s="2"/>
    </row>
    <row r="665" spans="1:11" ht="75">
      <c r="A665" s="172"/>
      <c r="B665" s="1" t="s">
        <v>350</v>
      </c>
      <c r="C665" s="1"/>
      <c r="E665" s="171"/>
      <c r="F665" s="171"/>
      <c r="G665" s="171"/>
      <c r="H665" s="171"/>
      <c r="I665" s="172"/>
      <c r="J665" s="2"/>
      <c r="K665" s="2"/>
    </row>
    <row r="666" spans="1:11" ht="64.5">
      <c r="A666" s="172"/>
      <c r="B666" s="1" t="s">
        <v>131</v>
      </c>
      <c r="C666" s="1"/>
      <c r="E666" s="171"/>
      <c r="F666" s="171"/>
      <c r="G666" s="171"/>
      <c r="H666" s="171"/>
      <c r="I666" s="172"/>
      <c r="J666" s="2"/>
      <c r="K666" s="2"/>
    </row>
    <row r="667" spans="1:11" ht="65.25" thickBot="1">
      <c r="A667" s="172"/>
      <c r="B667" s="1" t="s">
        <v>86</v>
      </c>
      <c r="I667" s="172"/>
      <c r="J667" s="2"/>
      <c r="K667" s="2"/>
    </row>
    <row r="668" spans="1:11" ht="65.25" thickBot="1">
      <c r="A668" s="253" t="s">
        <v>33</v>
      </c>
      <c r="B668" s="242" t="s">
        <v>94</v>
      </c>
      <c r="C668" s="251" t="s">
        <v>95</v>
      </c>
      <c r="D668" s="239" t="s">
        <v>25</v>
      </c>
      <c r="E668" s="240"/>
      <c r="F668" s="241"/>
      <c r="G668" s="242" t="s">
        <v>58</v>
      </c>
      <c r="H668" s="242" t="s">
        <v>107</v>
      </c>
      <c r="I668" s="244" t="s">
        <v>106</v>
      </c>
      <c r="J668" s="2"/>
      <c r="K668" s="2"/>
    </row>
    <row r="669" spans="1:11" ht="65.25" thickBot="1">
      <c r="A669" s="254"/>
      <c r="B669" s="243"/>
      <c r="C669" s="252"/>
      <c r="D669" s="151" t="s">
        <v>1</v>
      </c>
      <c r="E669" s="152" t="s">
        <v>2</v>
      </c>
      <c r="F669" s="152" t="s">
        <v>3</v>
      </c>
      <c r="G669" s="243"/>
      <c r="H669" s="243"/>
      <c r="I669" s="245"/>
      <c r="J669" s="2"/>
      <c r="K669" s="2"/>
    </row>
    <row r="670" spans="1:11" ht="65.25" thickBot="1">
      <c r="A670" s="148"/>
      <c r="B670" s="174" t="s">
        <v>139</v>
      </c>
      <c r="C670" s="149"/>
      <c r="D670" s="149"/>
      <c r="E670" s="149"/>
      <c r="F670" s="149"/>
      <c r="G670" s="149"/>
      <c r="H670" s="149"/>
      <c r="I670" s="83"/>
      <c r="J670" s="2"/>
      <c r="K670" s="2"/>
    </row>
    <row r="671" spans="1:11" ht="65.25" thickBot="1">
      <c r="A671" s="148"/>
      <c r="B671" s="239" t="s">
        <v>6</v>
      </c>
      <c r="C671" s="240"/>
      <c r="D671" s="240"/>
      <c r="E671" s="240"/>
      <c r="F671" s="240"/>
      <c r="G671" s="240"/>
      <c r="H671" s="240"/>
      <c r="I671" s="241"/>
      <c r="J671" s="2"/>
      <c r="K671" s="2"/>
    </row>
    <row r="672" spans="1:11" ht="129.75" thickBot="1">
      <c r="A672" s="196"/>
      <c r="B672" s="132" t="s">
        <v>171</v>
      </c>
      <c r="C672" s="156">
        <v>150</v>
      </c>
      <c r="D672" s="157">
        <v>5.01</v>
      </c>
      <c r="E672" s="157">
        <v>5.5</v>
      </c>
      <c r="F672" s="157">
        <v>16.39</v>
      </c>
      <c r="G672" s="157">
        <v>134.25</v>
      </c>
      <c r="H672" s="157">
        <v>0.88</v>
      </c>
      <c r="I672" s="131">
        <v>1</v>
      </c>
      <c r="J672" s="2"/>
      <c r="K672" s="2"/>
    </row>
    <row r="673" spans="1:11" ht="65.25" thickBot="1">
      <c r="A673" s="196"/>
      <c r="B673" s="160" t="s">
        <v>8</v>
      </c>
      <c r="C673" s="84">
        <v>150</v>
      </c>
      <c r="D673" s="159">
        <v>0</v>
      </c>
      <c r="E673" s="159">
        <v>0</v>
      </c>
      <c r="F673" s="159">
        <v>8.98</v>
      </c>
      <c r="G673" s="159">
        <v>36</v>
      </c>
      <c r="H673" s="159">
        <v>0</v>
      </c>
      <c r="I673" s="123">
        <v>25</v>
      </c>
      <c r="J673" s="2"/>
      <c r="K673" s="2"/>
    </row>
    <row r="674" spans="1:11" ht="129.75" thickBot="1">
      <c r="A674" s="196">
        <v>16</v>
      </c>
      <c r="B674" s="113" t="s">
        <v>42</v>
      </c>
      <c r="C674" s="85" t="s">
        <v>317</v>
      </c>
      <c r="D674" s="159">
        <v>3</v>
      </c>
      <c r="E674" s="159">
        <v>5.62</v>
      </c>
      <c r="F674" s="159">
        <v>17.28</v>
      </c>
      <c r="G674" s="159">
        <f>D674*4+E674*9+F674*4</f>
        <v>131.7</v>
      </c>
      <c r="H674" s="159">
        <v>0.04</v>
      </c>
      <c r="I674" s="124">
        <v>3</v>
      </c>
      <c r="J674" s="2"/>
      <c r="K674" s="2"/>
    </row>
    <row r="675" spans="1:11" ht="65.25" thickBot="1">
      <c r="A675" s="196"/>
      <c r="B675" s="113" t="s">
        <v>7</v>
      </c>
      <c r="C675" s="85" t="s">
        <v>323</v>
      </c>
      <c r="D675" s="159">
        <f>SUM(D672:D674)</f>
        <v>8.01</v>
      </c>
      <c r="E675" s="159">
        <f>SUM(E672:E674)</f>
        <v>11.120000000000001</v>
      </c>
      <c r="F675" s="159">
        <f>SUM(F672:F674)</f>
        <v>42.650000000000006</v>
      </c>
      <c r="G675" s="159">
        <f>SUM(G672:G674)</f>
        <v>301.95</v>
      </c>
      <c r="H675" s="159">
        <f>SUM(H672:H674)</f>
        <v>0.92</v>
      </c>
      <c r="I675" s="124"/>
      <c r="J675" s="2"/>
      <c r="K675" s="2"/>
    </row>
    <row r="676" spans="1:11" ht="65.25" thickBot="1">
      <c r="A676" s="81"/>
      <c r="B676" s="239" t="s">
        <v>59</v>
      </c>
      <c r="C676" s="240"/>
      <c r="D676" s="240"/>
      <c r="E676" s="240"/>
      <c r="F676" s="240"/>
      <c r="G676" s="240"/>
      <c r="H676" s="240"/>
      <c r="I676" s="241"/>
      <c r="J676" s="2"/>
      <c r="K676" s="2"/>
    </row>
    <row r="677" spans="1:11" ht="65.25" thickBot="1">
      <c r="A677" s="196" t="s">
        <v>37</v>
      </c>
      <c r="B677" s="113" t="s">
        <v>119</v>
      </c>
      <c r="C677" s="161" t="s">
        <v>27</v>
      </c>
      <c r="D677" s="159">
        <v>0.2</v>
      </c>
      <c r="E677" s="159">
        <v>0.1</v>
      </c>
      <c r="F677" s="159">
        <v>10.1</v>
      </c>
      <c r="G677" s="159">
        <v>46</v>
      </c>
      <c r="H677" s="159">
        <v>2</v>
      </c>
      <c r="I677" s="124" t="s">
        <v>37</v>
      </c>
      <c r="J677" s="2"/>
      <c r="K677" s="2"/>
    </row>
    <row r="678" spans="1:11" ht="65.25" thickBot="1">
      <c r="A678" s="196"/>
      <c r="B678" s="113" t="s">
        <v>7</v>
      </c>
      <c r="C678" s="85" t="s">
        <v>27</v>
      </c>
      <c r="D678" s="159">
        <f>SUM(D677)</f>
        <v>0.2</v>
      </c>
      <c r="E678" s="159">
        <f>SUM(E677)</f>
        <v>0.1</v>
      </c>
      <c r="F678" s="159">
        <f>SUM(F677)</f>
        <v>10.1</v>
      </c>
      <c r="G678" s="159">
        <f>SUM(G677)</f>
        <v>46</v>
      </c>
      <c r="H678" s="159">
        <f>SUM(H677)</f>
        <v>2</v>
      </c>
      <c r="I678" s="124"/>
      <c r="J678" s="2"/>
      <c r="K678" s="2"/>
    </row>
    <row r="679" spans="1:11" ht="65.25" thickBot="1">
      <c r="A679" s="148"/>
      <c r="B679" s="239" t="s">
        <v>34</v>
      </c>
      <c r="C679" s="240"/>
      <c r="D679" s="240"/>
      <c r="E679" s="240"/>
      <c r="F679" s="240"/>
      <c r="G679" s="240"/>
      <c r="H679" s="240"/>
      <c r="I679" s="241"/>
      <c r="J679" s="2"/>
      <c r="K679" s="2"/>
    </row>
    <row r="680" spans="1:11" ht="65.25" thickBot="1">
      <c r="A680" s="148"/>
      <c r="B680" s="162" t="s">
        <v>265</v>
      </c>
      <c r="C680" s="163" t="s">
        <v>115</v>
      </c>
      <c r="D680" s="157">
        <v>0.53</v>
      </c>
      <c r="E680" s="157">
        <v>2.02</v>
      </c>
      <c r="F680" s="157">
        <v>5.96</v>
      </c>
      <c r="G680" s="157">
        <v>44</v>
      </c>
      <c r="H680" s="157">
        <v>2.14</v>
      </c>
      <c r="I680" s="131">
        <v>71</v>
      </c>
      <c r="J680" s="2"/>
      <c r="K680" s="2"/>
    </row>
    <row r="681" spans="1:11" ht="129.75" thickBot="1">
      <c r="A681" s="148"/>
      <c r="B681" s="135" t="s">
        <v>316</v>
      </c>
      <c r="C681" s="85" t="s">
        <v>288</v>
      </c>
      <c r="D681" s="159">
        <v>2.65</v>
      </c>
      <c r="E681" s="159">
        <v>2.91</v>
      </c>
      <c r="F681" s="159">
        <v>4.47</v>
      </c>
      <c r="G681" s="159">
        <v>61</v>
      </c>
      <c r="H681" s="159">
        <v>5.24</v>
      </c>
      <c r="I681" s="124">
        <v>104</v>
      </c>
      <c r="J681" s="2"/>
      <c r="K681" s="2"/>
    </row>
    <row r="682" spans="1:11" ht="65.25" thickBot="1">
      <c r="A682" s="148"/>
      <c r="B682" s="132" t="s">
        <v>159</v>
      </c>
      <c r="C682" s="182" t="s">
        <v>162</v>
      </c>
      <c r="D682" s="157">
        <v>5.01</v>
      </c>
      <c r="E682" s="157">
        <v>6.74</v>
      </c>
      <c r="F682" s="157">
        <v>2.07</v>
      </c>
      <c r="G682" s="157">
        <v>101.79</v>
      </c>
      <c r="H682" s="157">
        <v>0.06</v>
      </c>
      <c r="I682" s="131">
        <v>105</v>
      </c>
      <c r="J682" s="2"/>
      <c r="K682" s="2"/>
    </row>
    <row r="683" spans="1:11" ht="65.25" thickBot="1">
      <c r="A683" s="81"/>
      <c r="B683" s="113" t="s">
        <v>41</v>
      </c>
      <c r="C683" s="84">
        <v>120</v>
      </c>
      <c r="D683" s="159">
        <v>2.2</v>
      </c>
      <c r="E683" s="159">
        <v>4.18</v>
      </c>
      <c r="F683" s="159">
        <v>14.46</v>
      </c>
      <c r="G683" s="159">
        <f>D683*4+E683*9+F683*4</f>
        <v>104.26</v>
      </c>
      <c r="H683" s="159">
        <v>12.21</v>
      </c>
      <c r="I683" s="123">
        <v>32</v>
      </c>
      <c r="J683" s="2"/>
      <c r="K683" s="2"/>
    </row>
    <row r="684" spans="1:11" ht="65.25" thickBot="1">
      <c r="A684" s="196">
        <v>20</v>
      </c>
      <c r="B684" s="113" t="s">
        <v>271</v>
      </c>
      <c r="C684" s="87">
        <v>150</v>
      </c>
      <c r="D684" s="159">
        <v>0.24</v>
      </c>
      <c r="E684" s="159">
        <v>0.11</v>
      </c>
      <c r="F684" s="159">
        <v>14.59</v>
      </c>
      <c r="G684" s="159">
        <v>60</v>
      </c>
      <c r="H684" s="159">
        <v>49</v>
      </c>
      <c r="I684" s="124">
        <v>33</v>
      </c>
      <c r="J684" s="2"/>
      <c r="K684" s="2"/>
    </row>
    <row r="685" spans="1:9" ht="129.75" thickBot="1">
      <c r="A685" s="196" t="s">
        <v>37</v>
      </c>
      <c r="B685" s="113" t="s">
        <v>75</v>
      </c>
      <c r="C685" s="84">
        <v>40</v>
      </c>
      <c r="D685" s="159">
        <v>2.24</v>
      </c>
      <c r="E685" s="159">
        <v>0.48</v>
      </c>
      <c r="F685" s="159">
        <v>19.76</v>
      </c>
      <c r="G685" s="159" t="s">
        <v>164</v>
      </c>
      <c r="H685" s="159">
        <v>0</v>
      </c>
      <c r="I685" s="124" t="s">
        <v>37</v>
      </c>
    </row>
    <row r="686" spans="1:9" ht="65.25" thickBot="1">
      <c r="A686" s="197"/>
      <c r="B686" s="160" t="s">
        <v>31</v>
      </c>
      <c r="C686" s="84">
        <v>522</v>
      </c>
      <c r="D686" s="158">
        <f>SUM(D680:D685)</f>
        <v>12.870000000000001</v>
      </c>
      <c r="E686" s="158">
        <f>SUM(E680:E685)</f>
        <v>16.439999999999998</v>
      </c>
      <c r="F686" s="158">
        <f>SUM(F680:F685)</f>
        <v>61.31</v>
      </c>
      <c r="G686" s="158">
        <f>SUM(G680:G685)</f>
        <v>371.05</v>
      </c>
      <c r="H686" s="158">
        <f>SUM(H680:H685)</f>
        <v>68.65</v>
      </c>
      <c r="I686" s="123"/>
    </row>
    <row r="687" spans="1:9" ht="65.25" thickBot="1">
      <c r="A687" s="81"/>
      <c r="B687" s="239" t="s">
        <v>122</v>
      </c>
      <c r="C687" s="240"/>
      <c r="D687" s="240"/>
      <c r="E687" s="240"/>
      <c r="F687" s="240"/>
      <c r="G687" s="240"/>
      <c r="H687" s="240"/>
      <c r="I687" s="241"/>
    </row>
    <row r="688" spans="1:11" s="200" customFormat="1" ht="129.75" thickBot="1">
      <c r="A688" s="196">
        <v>21</v>
      </c>
      <c r="B688" s="113" t="s">
        <v>237</v>
      </c>
      <c r="C688" s="85" t="s">
        <v>28</v>
      </c>
      <c r="D688" s="158">
        <v>4.35</v>
      </c>
      <c r="E688" s="158">
        <v>4.8</v>
      </c>
      <c r="F688" s="158">
        <v>7.2</v>
      </c>
      <c r="G688" s="158">
        <v>106.2</v>
      </c>
      <c r="H688" s="158">
        <v>1.26</v>
      </c>
      <c r="I688" s="124">
        <v>8.9</v>
      </c>
      <c r="J688" s="178"/>
      <c r="K688" s="178"/>
    </row>
    <row r="689" spans="1:11" s="200" customFormat="1" ht="194.25" thickBot="1">
      <c r="A689" s="196">
        <v>11</v>
      </c>
      <c r="B689" s="113" t="s">
        <v>263</v>
      </c>
      <c r="C689" s="84">
        <v>60</v>
      </c>
      <c r="D689" s="159">
        <v>3.86</v>
      </c>
      <c r="E689" s="159">
        <v>3.06</v>
      </c>
      <c r="F689" s="159">
        <v>28.95</v>
      </c>
      <c r="G689" s="159">
        <v>170</v>
      </c>
      <c r="H689" s="159">
        <v>0.19</v>
      </c>
      <c r="I689" s="124">
        <v>106</v>
      </c>
      <c r="J689" s="178"/>
      <c r="K689" s="178"/>
    </row>
    <row r="690" spans="1:9" ht="65.25" thickBot="1">
      <c r="A690" s="196"/>
      <c r="B690" s="113" t="s">
        <v>7</v>
      </c>
      <c r="C690" s="84">
        <f>C688+C689</f>
        <v>210</v>
      </c>
      <c r="D690" s="159">
        <f>SUM(D688:D689)</f>
        <v>8.209999999999999</v>
      </c>
      <c r="E690" s="159">
        <f>SUM(E688:E689)</f>
        <v>7.859999999999999</v>
      </c>
      <c r="F690" s="159">
        <f>SUM(F688:F689)</f>
        <v>36.15</v>
      </c>
      <c r="G690" s="159">
        <f>SUM(G688:G689)</f>
        <v>276.2</v>
      </c>
      <c r="H690" s="159">
        <f>SUM(H688:H689)</f>
        <v>1.45</v>
      </c>
      <c r="I690" s="124"/>
    </row>
    <row r="691" spans="1:9" ht="65.25" thickBot="1">
      <c r="A691" s="147"/>
      <c r="B691" s="246" t="s">
        <v>35</v>
      </c>
      <c r="C691" s="247"/>
      <c r="D691" s="247"/>
      <c r="E691" s="247"/>
      <c r="F691" s="247"/>
      <c r="G691" s="247"/>
      <c r="H691" s="247"/>
      <c r="I691" s="248"/>
    </row>
    <row r="692" spans="1:9" ht="65.25" thickBot="1">
      <c r="A692" s="197">
        <v>60</v>
      </c>
      <c r="B692" s="135" t="s">
        <v>211</v>
      </c>
      <c r="C692" s="85" t="s">
        <v>26</v>
      </c>
      <c r="D692" s="159">
        <v>7.61</v>
      </c>
      <c r="E692" s="159">
        <v>2.59</v>
      </c>
      <c r="F692" s="159">
        <v>15.72</v>
      </c>
      <c r="G692" s="159">
        <v>110</v>
      </c>
      <c r="H692" s="159">
        <v>5.9</v>
      </c>
      <c r="I692" s="124">
        <v>107</v>
      </c>
    </row>
    <row r="693" spans="1:9" ht="129.75" thickBot="1">
      <c r="A693" s="197"/>
      <c r="B693" s="113" t="s">
        <v>63</v>
      </c>
      <c r="C693" s="84">
        <v>30</v>
      </c>
      <c r="D693" s="159">
        <v>2.4</v>
      </c>
      <c r="E693" s="159">
        <v>0.3</v>
      </c>
      <c r="F693" s="159">
        <v>14.46</v>
      </c>
      <c r="G693" s="159">
        <v>70.8</v>
      </c>
      <c r="H693" s="159">
        <v>0</v>
      </c>
      <c r="I693" s="124" t="s">
        <v>37</v>
      </c>
    </row>
    <row r="694" spans="1:9" ht="65.25" thickBot="1">
      <c r="A694" s="199">
        <v>59</v>
      </c>
      <c r="B694" s="160" t="s">
        <v>8</v>
      </c>
      <c r="C694" s="84">
        <v>150</v>
      </c>
      <c r="D694" s="159">
        <v>0</v>
      </c>
      <c r="E694" s="159">
        <v>0</v>
      </c>
      <c r="F694" s="159">
        <v>8.98</v>
      </c>
      <c r="G694" s="159">
        <v>36</v>
      </c>
      <c r="H694" s="159">
        <v>0</v>
      </c>
      <c r="I694" s="123">
        <v>25</v>
      </c>
    </row>
    <row r="695" spans="1:9" ht="129.75" thickBot="1">
      <c r="A695" s="196"/>
      <c r="B695" s="113" t="s">
        <v>204</v>
      </c>
      <c r="C695" s="85" t="s">
        <v>77</v>
      </c>
      <c r="D695" s="159">
        <v>0.28</v>
      </c>
      <c r="E695" s="159">
        <v>0.28</v>
      </c>
      <c r="F695" s="159">
        <v>6.89</v>
      </c>
      <c r="G695" s="159">
        <v>33.01</v>
      </c>
      <c r="H695" s="159">
        <v>7.03</v>
      </c>
      <c r="I695" s="124">
        <v>14</v>
      </c>
    </row>
    <row r="696" spans="1:9" ht="65.25" thickBot="1">
      <c r="A696" s="147"/>
      <c r="B696" s="113" t="s">
        <v>7</v>
      </c>
      <c r="C696" s="84">
        <f>C692+C693+C694+C695</f>
        <v>450</v>
      </c>
      <c r="D696" s="159">
        <f>SUM(D692:D695)</f>
        <v>10.29</v>
      </c>
      <c r="E696" s="159">
        <f>SUM(E692:E695)</f>
        <v>3.17</v>
      </c>
      <c r="F696" s="159">
        <f>SUM(F692:F695)</f>
        <v>46.05</v>
      </c>
      <c r="G696" s="159">
        <f>SUM(G692:G695)</f>
        <v>249.81</v>
      </c>
      <c r="H696" s="159">
        <f>SUM(H692:H695)</f>
        <v>12.93</v>
      </c>
      <c r="I696" s="168"/>
    </row>
    <row r="697" spans="1:9" ht="65.25" thickBot="1">
      <c r="A697" s="196"/>
      <c r="B697" s="113"/>
      <c r="C697" s="85"/>
      <c r="D697" s="151" t="s">
        <v>1</v>
      </c>
      <c r="E697" s="152" t="s">
        <v>2</v>
      </c>
      <c r="F697" s="152" t="s">
        <v>3</v>
      </c>
      <c r="G697" s="83" t="s">
        <v>4</v>
      </c>
      <c r="H697" s="152" t="s">
        <v>5</v>
      </c>
      <c r="I697" s="124"/>
    </row>
    <row r="698" spans="1:9" ht="129" thickBot="1">
      <c r="A698" s="196"/>
      <c r="B698" s="166" t="s">
        <v>167</v>
      </c>
      <c r="C698" s="85"/>
      <c r="D698" s="159">
        <f>D675+D678+D686+D690+D696</f>
        <v>39.58</v>
      </c>
      <c r="E698" s="159">
        <f>E675+E678+E686+E690+E696</f>
        <v>38.69</v>
      </c>
      <c r="F698" s="159">
        <f>F675+F678+F686+F690+F696</f>
        <v>196.26</v>
      </c>
      <c r="G698" s="159">
        <f>G675+G678+G686+G690+G696</f>
        <v>1245.01</v>
      </c>
      <c r="H698" s="159">
        <f>H675+H678+H686+H690+H696</f>
        <v>85.95000000000002</v>
      </c>
      <c r="I698" s="124"/>
    </row>
    <row r="699" spans="1:9" ht="65.25" thickBot="1">
      <c r="A699" s="196"/>
      <c r="B699" s="166" t="s">
        <v>12</v>
      </c>
      <c r="C699" s="85"/>
      <c r="D699" s="159">
        <v>42</v>
      </c>
      <c r="E699" s="159">
        <v>47</v>
      </c>
      <c r="F699" s="159">
        <v>203</v>
      </c>
      <c r="G699" s="159">
        <v>1400</v>
      </c>
      <c r="H699" s="159">
        <v>45</v>
      </c>
      <c r="I699" s="124"/>
    </row>
    <row r="700" spans="1:9" ht="129" thickBot="1">
      <c r="A700" s="147"/>
      <c r="B700" s="167" t="s">
        <v>13</v>
      </c>
      <c r="C700" s="152"/>
      <c r="D700" s="137">
        <f>D698*100/D699</f>
        <v>94.23809523809524</v>
      </c>
      <c r="E700" s="137">
        <f>E698*100/E699</f>
        <v>82.31914893617021</v>
      </c>
      <c r="F700" s="137">
        <f>F698*100/F699</f>
        <v>96.67980295566502</v>
      </c>
      <c r="G700" s="137">
        <f>G698*100/G699</f>
        <v>88.92928571428571</v>
      </c>
      <c r="H700" s="137">
        <f>H698*100/H699</f>
        <v>191.00000000000003</v>
      </c>
      <c r="I700" s="168"/>
    </row>
    <row r="701" spans="1:11" ht="64.5">
      <c r="A701" s="172"/>
      <c r="B701" s="1" t="s">
        <v>87</v>
      </c>
      <c r="C701" s="1"/>
      <c r="E701" s="171"/>
      <c r="F701" s="171"/>
      <c r="G701" s="171"/>
      <c r="H701" s="171"/>
      <c r="I701" s="172"/>
      <c r="J701" s="2"/>
      <c r="K701" s="2"/>
    </row>
    <row r="702" spans="1:11" ht="75">
      <c r="A702" s="172"/>
      <c r="B702" s="1" t="s">
        <v>349</v>
      </c>
      <c r="I702" s="172"/>
      <c r="J702" s="2"/>
      <c r="K702" s="2"/>
    </row>
    <row r="703" spans="1:11" ht="64.5">
      <c r="A703" s="172"/>
      <c r="B703" s="1" t="s">
        <v>85</v>
      </c>
      <c r="I703" s="172"/>
      <c r="J703" s="2"/>
      <c r="K703" s="2"/>
    </row>
    <row r="704" spans="1:11" ht="75">
      <c r="A704" s="172"/>
      <c r="B704" s="1" t="s">
        <v>350</v>
      </c>
      <c r="C704" s="1"/>
      <c r="E704" s="171"/>
      <c r="F704" s="171"/>
      <c r="G704" s="171"/>
      <c r="H704" s="171"/>
      <c r="I704" s="172"/>
      <c r="J704" s="2"/>
      <c r="K704" s="2"/>
    </row>
    <row r="705" spans="1:11" ht="64.5">
      <c r="A705" s="172"/>
      <c r="B705" s="1" t="s">
        <v>131</v>
      </c>
      <c r="C705" s="1"/>
      <c r="E705" s="171"/>
      <c r="F705" s="171"/>
      <c r="G705" s="171"/>
      <c r="H705" s="171"/>
      <c r="I705" s="172"/>
      <c r="J705" s="2"/>
      <c r="K705" s="2"/>
    </row>
    <row r="706" spans="1:11" ht="65.25" thickBot="1">
      <c r="A706" s="172"/>
      <c r="B706" s="1" t="s">
        <v>86</v>
      </c>
      <c r="I706" s="172"/>
      <c r="J706" s="2"/>
      <c r="K706" s="2"/>
    </row>
    <row r="707" spans="1:11" ht="65.25" thickBot="1">
      <c r="A707" s="253" t="s">
        <v>33</v>
      </c>
      <c r="B707" s="242" t="s">
        <v>94</v>
      </c>
      <c r="C707" s="251" t="s">
        <v>95</v>
      </c>
      <c r="D707" s="239" t="s">
        <v>25</v>
      </c>
      <c r="E707" s="240"/>
      <c r="F707" s="241"/>
      <c r="G707" s="242" t="s">
        <v>58</v>
      </c>
      <c r="H707" s="242" t="s">
        <v>107</v>
      </c>
      <c r="I707" s="244" t="s">
        <v>106</v>
      </c>
      <c r="J707" s="2"/>
      <c r="K707" s="2"/>
    </row>
    <row r="708" spans="1:11" ht="65.25" thickBot="1">
      <c r="A708" s="254"/>
      <c r="B708" s="243"/>
      <c r="C708" s="252"/>
      <c r="D708" s="151" t="s">
        <v>1</v>
      </c>
      <c r="E708" s="152" t="s">
        <v>2</v>
      </c>
      <c r="F708" s="152" t="s">
        <v>3</v>
      </c>
      <c r="G708" s="243"/>
      <c r="H708" s="243"/>
      <c r="I708" s="245"/>
      <c r="J708" s="2"/>
      <c r="K708" s="2"/>
    </row>
    <row r="709" spans="1:11" ht="65.25" thickBot="1">
      <c r="A709" s="148"/>
      <c r="B709" s="174" t="s">
        <v>142</v>
      </c>
      <c r="C709" s="149"/>
      <c r="D709" s="149"/>
      <c r="E709" s="149"/>
      <c r="F709" s="149"/>
      <c r="G709" s="149"/>
      <c r="H709" s="149"/>
      <c r="I709" s="150"/>
      <c r="J709" s="2"/>
      <c r="K709" s="2"/>
    </row>
    <row r="710" spans="1:11" ht="65.25" thickBot="1">
      <c r="A710" s="148"/>
      <c r="B710" s="239" t="s">
        <v>6</v>
      </c>
      <c r="C710" s="240"/>
      <c r="D710" s="240"/>
      <c r="E710" s="240"/>
      <c r="F710" s="240"/>
      <c r="G710" s="240"/>
      <c r="H710" s="240"/>
      <c r="I710" s="241"/>
      <c r="J710" s="2"/>
      <c r="K710" s="2"/>
    </row>
    <row r="711" spans="1:11" ht="129.75" thickBot="1">
      <c r="A711" s="197">
        <v>45</v>
      </c>
      <c r="B711" s="165" t="s">
        <v>193</v>
      </c>
      <c r="C711" s="84">
        <v>150</v>
      </c>
      <c r="D711" s="158">
        <v>4.67</v>
      </c>
      <c r="E711" s="158">
        <v>5.36</v>
      </c>
      <c r="F711" s="158">
        <v>19.46</v>
      </c>
      <c r="G711" s="158">
        <v>143.5</v>
      </c>
      <c r="H711" s="158">
        <v>1.46</v>
      </c>
      <c r="I711" s="124">
        <v>15</v>
      </c>
      <c r="J711" s="2"/>
      <c r="K711" s="2"/>
    </row>
    <row r="712" spans="1:11" ht="129.75" thickBot="1">
      <c r="A712" s="196">
        <v>2</v>
      </c>
      <c r="B712" s="113" t="s">
        <v>88</v>
      </c>
      <c r="C712" s="84">
        <v>150</v>
      </c>
      <c r="D712" s="158">
        <v>2.2</v>
      </c>
      <c r="E712" s="158">
        <v>2.92</v>
      </c>
      <c r="F712" s="158">
        <v>13.17</v>
      </c>
      <c r="G712" s="158">
        <f>D712*4+E712*9+F712*4</f>
        <v>87.75999999999999</v>
      </c>
      <c r="H712" s="158">
        <v>1.1</v>
      </c>
      <c r="I712" s="124">
        <v>36</v>
      </c>
      <c r="J712" s="2"/>
      <c r="K712" s="2"/>
    </row>
    <row r="713" spans="1:11" ht="65.25" thickBot="1">
      <c r="A713" s="196">
        <v>3</v>
      </c>
      <c r="B713" s="113" t="s">
        <v>40</v>
      </c>
      <c r="C713" s="161" t="s">
        <v>319</v>
      </c>
      <c r="D713" s="159">
        <v>2.5</v>
      </c>
      <c r="E713" s="159">
        <v>4.57</v>
      </c>
      <c r="F713" s="159">
        <v>17.3</v>
      </c>
      <c r="G713" s="159">
        <f>D713*4+E713*9+F713*4</f>
        <v>120.33000000000001</v>
      </c>
      <c r="H713" s="159">
        <v>0</v>
      </c>
      <c r="I713" s="124">
        <v>27</v>
      </c>
      <c r="J713" s="2"/>
      <c r="K713" s="2"/>
    </row>
    <row r="714" spans="1:11" ht="65.25" thickBot="1">
      <c r="A714" s="196"/>
      <c r="B714" s="113" t="s">
        <v>7</v>
      </c>
      <c r="C714" s="85" t="s">
        <v>325</v>
      </c>
      <c r="D714" s="159">
        <f>SUM(D711:D713)</f>
        <v>9.370000000000001</v>
      </c>
      <c r="E714" s="159">
        <f>SUM(E711+E712+E713)</f>
        <v>12.850000000000001</v>
      </c>
      <c r="F714" s="159">
        <f>SUM(F711+F712+F713)</f>
        <v>49.93000000000001</v>
      </c>
      <c r="G714" s="159">
        <f>SUM(G711+G712+G713)</f>
        <v>351.59000000000003</v>
      </c>
      <c r="H714" s="159">
        <f>SUM(H711+H712+H713)</f>
        <v>2.56</v>
      </c>
      <c r="I714" s="124"/>
      <c r="J714" s="2"/>
      <c r="K714" s="2"/>
    </row>
    <row r="715" spans="1:11" ht="65.25" thickBot="1">
      <c r="A715" s="81"/>
      <c r="B715" s="239" t="s">
        <v>59</v>
      </c>
      <c r="C715" s="240"/>
      <c r="D715" s="240"/>
      <c r="E715" s="240"/>
      <c r="F715" s="240"/>
      <c r="G715" s="240"/>
      <c r="H715" s="240"/>
      <c r="I715" s="241"/>
      <c r="J715" s="2"/>
      <c r="K715" s="2"/>
    </row>
    <row r="716" spans="1:11" ht="65.25" thickBot="1">
      <c r="A716" s="196" t="s">
        <v>37</v>
      </c>
      <c r="B716" s="113" t="s">
        <v>119</v>
      </c>
      <c r="C716" s="161" t="s">
        <v>27</v>
      </c>
      <c r="D716" s="159">
        <v>0.2</v>
      </c>
      <c r="E716" s="159">
        <v>0.1</v>
      </c>
      <c r="F716" s="159">
        <v>10.1</v>
      </c>
      <c r="G716" s="159">
        <v>46</v>
      </c>
      <c r="H716" s="159">
        <v>2</v>
      </c>
      <c r="I716" s="124" t="s">
        <v>37</v>
      </c>
      <c r="J716" s="2"/>
      <c r="K716" s="2"/>
    </row>
    <row r="717" spans="1:11" ht="65.25" thickBot="1">
      <c r="A717" s="196"/>
      <c r="B717" s="113" t="s">
        <v>7</v>
      </c>
      <c r="C717" s="85" t="s">
        <v>27</v>
      </c>
      <c r="D717" s="159">
        <f>SUM(D716)</f>
        <v>0.2</v>
      </c>
      <c r="E717" s="159">
        <f>SUM(E716)</f>
        <v>0.1</v>
      </c>
      <c r="F717" s="159">
        <f>SUM(F716)</f>
        <v>10.1</v>
      </c>
      <c r="G717" s="159">
        <f>SUM(G716)</f>
        <v>46</v>
      </c>
      <c r="H717" s="159">
        <f>SUM(H716)</f>
        <v>2</v>
      </c>
      <c r="I717" s="124"/>
      <c r="J717" s="2"/>
      <c r="K717" s="2"/>
    </row>
    <row r="718" spans="1:11" ht="65.25" thickBot="1">
      <c r="A718" s="81"/>
      <c r="B718" s="239" t="s">
        <v>34</v>
      </c>
      <c r="C718" s="240"/>
      <c r="D718" s="240"/>
      <c r="E718" s="240"/>
      <c r="F718" s="240"/>
      <c r="G718" s="240"/>
      <c r="H718" s="240"/>
      <c r="I718" s="241"/>
      <c r="J718" s="2"/>
      <c r="K718" s="2"/>
    </row>
    <row r="719" spans="1:11" ht="129.75" thickBot="1">
      <c r="A719" s="196">
        <v>56</v>
      </c>
      <c r="B719" s="176" t="s">
        <v>182</v>
      </c>
      <c r="C719" s="161" t="s">
        <v>115</v>
      </c>
      <c r="D719" s="159">
        <v>0.5</v>
      </c>
      <c r="E719" s="159">
        <v>2.4</v>
      </c>
      <c r="F719" s="159">
        <v>1.52</v>
      </c>
      <c r="G719" s="159">
        <v>28.5</v>
      </c>
      <c r="H719" s="159">
        <v>1.43</v>
      </c>
      <c r="I719" s="123">
        <v>46</v>
      </c>
      <c r="J719" s="2"/>
      <c r="K719" s="2"/>
    </row>
    <row r="720" spans="1:11" ht="129.75" thickBot="1">
      <c r="A720" s="196">
        <v>57</v>
      </c>
      <c r="B720" s="113" t="s">
        <v>314</v>
      </c>
      <c r="C720" s="161" t="s">
        <v>288</v>
      </c>
      <c r="D720" s="159">
        <v>1.96</v>
      </c>
      <c r="E720" s="159">
        <v>2.45</v>
      </c>
      <c r="F720" s="159">
        <v>10.05</v>
      </c>
      <c r="G720" s="159">
        <v>66.07</v>
      </c>
      <c r="H720" s="159">
        <v>3.94</v>
      </c>
      <c r="I720" s="124">
        <v>108</v>
      </c>
      <c r="J720" s="2"/>
      <c r="K720" s="2"/>
    </row>
    <row r="721" spans="1:11" ht="129.75" thickBot="1">
      <c r="A721" s="196">
        <v>73</v>
      </c>
      <c r="B721" s="113" t="s">
        <v>45</v>
      </c>
      <c r="C721" s="85" t="s">
        <v>39</v>
      </c>
      <c r="D721" s="159">
        <v>6.98</v>
      </c>
      <c r="E721" s="159">
        <v>8.37</v>
      </c>
      <c r="F721" s="159">
        <v>6.53</v>
      </c>
      <c r="G721" s="159">
        <v>103.5</v>
      </c>
      <c r="H721" s="159">
        <v>0.66</v>
      </c>
      <c r="I721" s="124">
        <v>31</v>
      </c>
      <c r="J721" s="2"/>
      <c r="K721" s="2"/>
    </row>
    <row r="722" spans="1:11" ht="65.25" thickBot="1">
      <c r="A722" s="196"/>
      <c r="B722" s="135" t="s">
        <v>210</v>
      </c>
      <c r="C722" s="177" t="s">
        <v>218</v>
      </c>
      <c r="D722" s="159">
        <v>0.17</v>
      </c>
      <c r="E722" s="159">
        <v>0.64</v>
      </c>
      <c r="F722" s="159">
        <v>0.94</v>
      </c>
      <c r="G722" s="159">
        <v>9.71</v>
      </c>
      <c r="H722" s="159">
        <v>0.27</v>
      </c>
      <c r="I722" s="124">
        <v>109</v>
      </c>
      <c r="J722" s="2"/>
      <c r="K722" s="2"/>
    </row>
    <row r="723" spans="1:11" ht="129.75" thickBot="1">
      <c r="A723" s="196">
        <v>36</v>
      </c>
      <c r="B723" s="179" t="s">
        <v>242</v>
      </c>
      <c r="C723" s="84">
        <v>80</v>
      </c>
      <c r="D723" s="158">
        <v>4.56</v>
      </c>
      <c r="E723" s="158">
        <v>4.16</v>
      </c>
      <c r="F723" s="158">
        <v>3.92</v>
      </c>
      <c r="G723" s="158">
        <v>137.44</v>
      </c>
      <c r="H723" s="158">
        <v>0</v>
      </c>
      <c r="I723" s="123">
        <v>110.85</v>
      </c>
      <c r="J723" s="2"/>
      <c r="K723" s="2"/>
    </row>
    <row r="724" spans="1:11" ht="129.75" thickBot="1">
      <c r="A724" s="196"/>
      <c r="B724" s="113" t="s">
        <v>200</v>
      </c>
      <c r="C724" s="84">
        <v>150</v>
      </c>
      <c r="D724" s="159">
        <v>0.2</v>
      </c>
      <c r="E724" s="159">
        <v>0</v>
      </c>
      <c r="F724" s="159">
        <v>32.3</v>
      </c>
      <c r="G724" s="159">
        <v>125.3</v>
      </c>
      <c r="H724" s="159">
        <v>2</v>
      </c>
      <c r="I724" s="124">
        <v>55</v>
      </c>
      <c r="J724" s="2"/>
      <c r="K724" s="2"/>
    </row>
    <row r="725" spans="1:11" ht="129.75" thickBot="1">
      <c r="A725" s="197"/>
      <c r="B725" s="113" t="s">
        <v>75</v>
      </c>
      <c r="C725" s="84">
        <v>40</v>
      </c>
      <c r="D725" s="159">
        <v>2.24</v>
      </c>
      <c r="E725" s="159">
        <v>0.48</v>
      </c>
      <c r="F725" s="159">
        <v>19.76</v>
      </c>
      <c r="G725" s="159">
        <v>92.8</v>
      </c>
      <c r="H725" s="159">
        <v>0</v>
      </c>
      <c r="I725" s="124" t="s">
        <v>37</v>
      </c>
      <c r="J725" s="2"/>
      <c r="K725" s="2"/>
    </row>
    <row r="726" spans="1:11" ht="65.25" thickBot="1">
      <c r="A726" s="81"/>
      <c r="B726" s="160" t="s">
        <v>31</v>
      </c>
      <c r="C726" s="84">
        <v>509</v>
      </c>
      <c r="D726" s="158">
        <f>SUM(D719:D725)</f>
        <v>16.61</v>
      </c>
      <c r="E726" s="158">
        <f>SUM(E719:E725)</f>
        <v>18.5</v>
      </c>
      <c r="F726" s="158">
        <f>SUM(F719:F725)</f>
        <v>75.02</v>
      </c>
      <c r="G726" s="158">
        <f>SUM(G719:G725)</f>
        <v>563.32</v>
      </c>
      <c r="H726" s="158">
        <f>SUM(H719:H725)</f>
        <v>8.3</v>
      </c>
      <c r="I726" s="123"/>
      <c r="J726" s="2"/>
      <c r="K726" s="2"/>
    </row>
    <row r="727" spans="1:11" ht="65.25" thickBot="1">
      <c r="A727" s="196">
        <v>21</v>
      </c>
      <c r="B727" s="239" t="s">
        <v>122</v>
      </c>
      <c r="C727" s="240"/>
      <c r="D727" s="240"/>
      <c r="E727" s="240"/>
      <c r="F727" s="240"/>
      <c r="G727" s="240"/>
      <c r="H727" s="240"/>
      <c r="I727" s="241"/>
      <c r="J727" s="2"/>
      <c r="K727" s="2"/>
    </row>
    <row r="728" spans="1:11" ht="129.75" thickBot="1">
      <c r="A728" s="196" t="s">
        <v>37</v>
      </c>
      <c r="B728" s="113" t="s">
        <v>237</v>
      </c>
      <c r="C728" s="85" t="s">
        <v>28</v>
      </c>
      <c r="D728" s="158">
        <v>4.35</v>
      </c>
      <c r="E728" s="158">
        <v>4.8</v>
      </c>
      <c r="F728" s="158">
        <v>7.2</v>
      </c>
      <c r="G728" s="158">
        <v>106.2</v>
      </c>
      <c r="H728" s="158">
        <v>1.26</v>
      </c>
      <c r="I728" s="124">
        <v>8.9</v>
      </c>
      <c r="J728" s="2"/>
      <c r="K728" s="2"/>
    </row>
    <row r="729" spans="1:11" ht="65.25" thickBot="1">
      <c r="A729" s="196"/>
      <c r="B729" s="113" t="s">
        <v>220</v>
      </c>
      <c r="C729" s="86" t="s">
        <v>78</v>
      </c>
      <c r="D729" s="159">
        <v>5.43</v>
      </c>
      <c r="E729" s="159">
        <v>7.5</v>
      </c>
      <c r="F729" s="159">
        <v>29.4</v>
      </c>
      <c r="G729" s="159">
        <v>193.5</v>
      </c>
      <c r="H729" s="159">
        <v>0.18</v>
      </c>
      <c r="I729" s="124">
        <v>75</v>
      </c>
      <c r="J729" s="2"/>
      <c r="K729" s="2"/>
    </row>
    <row r="730" spans="1:11" ht="65.25" thickBot="1">
      <c r="A730" s="147"/>
      <c r="B730" s="113" t="s">
        <v>7</v>
      </c>
      <c r="C730" s="84">
        <v>200</v>
      </c>
      <c r="D730" s="159">
        <f>SUM(D728:D729)</f>
        <v>9.78</v>
      </c>
      <c r="E730" s="159">
        <f>SUM(E728:E729)</f>
        <v>12.3</v>
      </c>
      <c r="F730" s="159">
        <f>SUM(F728:F729)</f>
        <v>36.6</v>
      </c>
      <c r="G730" s="159">
        <f>SUM(G728:G729)</f>
        <v>299.7</v>
      </c>
      <c r="H730" s="159">
        <f>SUM(H728:H729)</f>
        <v>1.44</v>
      </c>
      <c r="I730" s="124"/>
      <c r="J730" s="2"/>
      <c r="K730" s="2"/>
    </row>
    <row r="731" spans="1:11" ht="65.25" thickBot="1">
      <c r="A731" s="147"/>
      <c r="B731" s="246" t="s">
        <v>35</v>
      </c>
      <c r="C731" s="247"/>
      <c r="D731" s="247"/>
      <c r="E731" s="247"/>
      <c r="F731" s="247"/>
      <c r="G731" s="247"/>
      <c r="H731" s="247"/>
      <c r="I731" s="248"/>
      <c r="J731" s="2"/>
      <c r="K731" s="2"/>
    </row>
    <row r="732" spans="1:11" ht="65.25" thickBot="1">
      <c r="A732" s="197">
        <v>22</v>
      </c>
      <c r="B732" s="165" t="s">
        <v>227</v>
      </c>
      <c r="C732" s="84">
        <v>150</v>
      </c>
      <c r="D732" s="158">
        <v>9.85</v>
      </c>
      <c r="E732" s="158">
        <v>13.05</v>
      </c>
      <c r="F732" s="158">
        <v>5.56</v>
      </c>
      <c r="G732" s="158">
        <v>176.78</v>
      </c>
      <c r="H732" s="158">
        <v>3.78</v>
      </c>
      <c r="I732" s="124">
        <v>111</v>
      </c>
      <c r="J732" s="2"/>
      <c r="K732" s="2"/>
    </row>
    <row r="733" spans="1:11" ht="129.75" thickBot="1">
      <c r="A733" s="197"/>
      <c r="B733" s="113" t="s">
        <v>63</v>
      </c>
      <c r="C733" s="84">
        <v>30</v>
      </c>
      <c r="D733" s="159">
        <v>2.4</v>
      </c>
      <c r="E733" s="159">
        <v>0.3</v>
      </c>
      <c r="F733" s="159">
        <v>14.46</v>
      </c>
      <c r="G733" s="159">
        <v>70.8</v>
      </c>
      <c r="H733" s="159">
        <v>0</v>
      </c>
      <c r="I733" s="124" t="s">
        <v>37</v>
      </c>
      <c r="J733" s="2"/>
      <c r="K733" s="2"/>
    </row>
    <row r="734" spans="1:11" ht="65.25" thickBot="1">
      <c r="A734" s="197"/>
      <c r="B734" s="160" t="s">
        <v>8</v>
      </c>
      <c r="C734" s="84">
        <v>150</v>
      </c>
      <c r="D734" s="159">
        <v>0</v>
      </c>
      <c r="E734" s="159">
        <v>0</v>
      </c>
      <c r="F734" s="159">
        <v>8.98</v>
      </c>
      <c r="G734" s="159">
        <v>36</v>
      </c>
      <c r="H734" s="159">
        <v>0</v>
      </c>
      <c r="I734" s="123">
        <v>25</v>
      </c>
      <c r="J734" s="2"/>
      <c r="K734" s="2"/>
    </row>
    <row r="735" spans="1:11" ht="129.75" thickBot="1">
      <c r="A735" s="197"/>
      <c r="B735" s="113" t="s">
        <v>204</v>
      </c>
      <c r="C735" s="85" t="s">
        <v>77</v>
      </c>
      <c r="D735" s="159">
        <v>0.28</v>
      </c>
      <c r="E735" s="159">
        <v>0.28</v>
      </c>
      <c r="F735" s="159">
        <v>6.89</v>
      </c>
      <c r="G735" s="159">
        <v>33.01</v>
      </c>
      <c r="H735" s="159">
        <v>7.03</v>
      </c>
      <c r="I735" s="124">
        <v>14</v>
      </c>
      <c r="J735" s="2"/>
      <c r="K735" s="2"/>
    </row>
    <row r="736" spans="1:11" ht="65.25" thickBot="1">
      <c r="A736" s="197">
        <v>13</v>
      </c>
      <c r="B736" s="113" t="s">
        <v>7</v>
      </c>
      <c r="C736" s="84">
        <f>C732+C733+C734+C735</f>
        <v>400</v>
      </c>
      <c r="D736" s="159">
        <f>SUM(D732:D735)</f>
        <v>12.53</v>
      </c>
      <c r="E736" s="159">
        <f>SUM(E732:E735)</f>
        <v>13.63</v>
      </c>
      <c r="F736" s="159">
        <f>SUM(F732:F735)</f>
        <v>35.89</v>
      </c>
      <c r="G736" s="159">
        <f>SUM(G732:G735)</f>
        <v>316.59</v>
      </c>
      <c r="H736" s="159">
        <f>SUM(H732:H735)</f>
        <v>10.81</v>
      </c>
      <c r="I736" s="168"/>
      <c r="J736" s="2"/>
      <c r="K736" s="2"/>
    </row>
    <row r="737" spans="1:11" ht="65.25" thickBot="1">
      <c r="A737" s="196"/>
      <c r="B737" s="113"/>
      <c r="C737" s="85"/>
      <c r="D737" s="151" t="s">
        <v>1</v>
      </c>
      <c r="E737" s="152" t="s">
        <v>2</v>
      </c>
      <c r="F737" s="152" t="s">
        <v>3</v>
      </c>
      <c r="G737" s="83" t="s">
        <v>4</v>
      </c>
      <c r="H737" s="152" t="s">
        <v>5</v>
      </c>
      <c r="I737" s="124"/>
      <c r="J737" s="2"/>
      <c r="K737" s="2"/>
    </row>
    <row r="738" spans="1:11" ht="129" thickBot="1">
      <c r="A738" s="196"/>
      <c r="B738" s="166" t="s">
        <v>149</v>
      </c>
      <c r="C738" s="85"/>
      <c r="D738" s="159">
        <f>D714+D717+D726+D730+D736</f>
        <v>48.49</v>
      </c>
      <c r="E738" s="159">
        <f>E714+E717+E726+E730+E736</f>
        <v>57.38</v>
      </c>
      <c r="F738" s="159">
        <f>F714+F717+F726+F730+F736</f>
        <v>207.54000000000002</v>
      </c>
      <c r="G738" s="159">
        <f>G714+G717+G726+G730+G736</f>
        <v>1577.2</v>
      </c>
      <c r="H738" s="159">
        <f>H714+H717+H726+H730+H736</f>
        <v>25.11</v>
      </c>
      <c r="I738" s="124"/>
      <c r="J738" s="2"/>
      <c r="K738" s="2"/>
    </row>
    <row r="739" spans="1:11" ht="65.25" thickBot="1">
      <c r="A739" s="196"/>
      <c r="B739" s="166" t="s">
        <v>12</v>
      </c>
      <c r="C739" s="85"/>
      <c r="D739" s="159">
        <v>42</v>
      </c>
      <c r="E739" s="159">
        <v>47</v>
      </c>
      <c r="F739" s="159">
        <v>203</v>
      </c>
      <c r="G739" s="159">
        <v>1400</v>
      </c>
      <c r="H739" s="159">
        <v>45</v>
      </c>
      <c r="I739" s="124"/>
      <c r="J739" s="2"/>
      <c r="K739" s="2"/>
    </row>
    <row r="740" spans="1:11" ht="129" thickBot="1">
      <c r="A740" s="147"/>
      <c r="B740" s="167" t="s">
        <v>13</v>
      </c>
      <c r="C740" s="152"/>
      <c r="D740" s="137">
        <f>D738*100/D739</f>
        <v>115.45238095238095</v>
      </c>
      <c r="E740" s="137">
        <f>E738*100/E739</f>
        <v>122.08510638297872</v>
      </c>
      <c r="F740" s="137">
        <f>F738*100/F739</f>
        <v>102.23645320197046</v>
      </c>
      <c r="G740" s="137">
        <f>G738*100/G739</f>
        <v>112.65714285714286</v>
      </c>
      <c r="H740" s="137">
        <f>H738*100/H739</f>
        <v>55.8</v>
      </c>
      <c r="I740" s="168"/>
      <c r="J740" s="2"/>
      <c r="K740" s="2"/>
    </row>
    <row r="741" spans="1:11" ht="64.5">
      <c r="A741" s="172"/>
      <c r="B741" s="1" t="s">
        <v>87</v>
      </c>
      <c r="C741" s="1"/>
      <c r="E741" s="171"/>
      <c r="F741" s="171"/>
      <c r="G741" s="171"/>
      <c r="H741" s="171"/>
      <c r="I741" s="172"/>
      <c r="J741" s="2"/>
      <c r="K741" s="2"/>
    </row>
    <row r="742" spans="1:9" ht="75">
      <c r="A742" s="172"/>
      <c r="B742" s="1" t="s">
        <v>349</v>
      </c>
      <c r="I742" s="172"/>
    </row>
    <row r="743" spans="1:9" ht="64.5">
      <c r="A743" s="172"/>
      <c r="B743" s="1" t="s">
        <v>85</v>
      </c>
      <c r="I743" s="172"/>
    </row>
    <row r="744" spans="1:9" ht="75">
      <c r="A744" s="172"/>
      <c r="B744" s="1" t="s">
        <v>350</v>
      </c>
      <c r="C744" s="1"/>
      <c r="E744" s="171"/>
      <c r="F744" s="171"/>
      <c r="G744" s="171"/>
      <c r="H744" s="171"/>
      <c r="I744" s="172"/>
    </row>
    <row r="745" spans="1:9" ht="64.5">
      <c r="A745" s="172"/>
      <c r="B745" s="1" t="s">
        <v>131</v>
      </c>
      <c r="C745" s="1"/>
      <c r="E745" s="171"/>
      <c r="F745" s="171"/>
      <c r="G745" s="171"/>
      <c r="H745" s="171"/>
      <c r="I745" s="172"/>
    </row>
    <row r="746" spans="1:9" ht="65.25" thickBot="1">
      <c r="A746" s="172"/>
      <c r="B746" s="1" t="s">
        <v>86</v>
      </c>
      <c r="I746" s="172"/>
    </row>
    <row r="747" spans="1:9" ht="65.25" thickBot="1">
      <c r="A747" s="253" t="s">
        <v>33</v>
      </c>
      <c r="B747" s="242" t="s">
        <v>94</v>
      </c>
      <c r="C747" s="251" t="s">
        <v>95</v>
      </c>
      <c r="D747" s="239" t="s">
        <v>25</v>
      </c>
      <c r="E747" s="240"/>
      <c r="F747" s="241"/>
      <c r="G747" s="242" t="s">
        <v>58</v>
      </c>
      <c r="H747" s="242" t="s">
        <v>107</v>
      </c>
      <c r="I747" s="244" t="s">
        <v>106</v>
      </c>
    </row>
    <row r="748" spans="1:9" ht="65.25" thickBot="1">
      <c r="A748" s="254"/>
      <c r="B748" s="243"/>
      <c r="C748" s="252"/>
      <c r="D748" s="151" t="s">
        <v>1</v>
      </c>
      <c r="E748" s="152" t="s">
        <v>2</v>
      </c>
      <c r="F748" s="152" t="s">
        <v>3</v>
      </c>
      <c r="G748" s="243"/>
      <c r="H748" s="243"/>
      <c r="I748" s="245"/>
    </row>
    <row r="749" spans="1:9" ht="65.25" thickBot="1">
      <c r="A749" s="148"/>
      <c r="B749" s="174" t="s">
        <v>141</v>
      </c>
      <c r="C749" s="149"/>
      <c r="D749" s="149"/>
      <c r="E749" s="149"/>
      <c r="F749" s="149"/>
      <c r="G749" s="149"/>
      <c r="H749" s="149"/>
      <c r="I749" s="150"/>
    </row>
    <row r="750" spans="1:11" s="200" customFormat="1" ht="65.25" thickBot="1">
      <c r="A750" s="197">
        <v>68</v>
      </c>
      <c r="B750" s="239" t="s">
        <v>6</v>
      </c>
      <c r="C750" s="240"/>
      <c r="D750" s="240"/>
      <c r="E750" s="240"/>
      <c r="F750" s="240"/>
      <c r="G750" s="240"/>
      <c r="H750" s="240"/>
      <c r="I750" s="241"/>
      <c r="J750" s="178"/>
      <c r="K750" s="178"/>
    </row>
    <row r="751" spans="1:9" ht="129.75" thickBot="1">
      <c r="A751" s="196">
        <v>15</v>
      </c>
      <c r="B751" s="160" t="s">
        <v>194</v>
      </c>
      <c r="C751" s="84" t="s">
        <v>28</v>
      </c>
      <c r="D751" s="181">
        <v>5.01</v>
      </c>
      <c r="E751" s="181">
        <v>5.42</v>
      </c>
      <c r="F751" s="181">
        <v>20.66</v>
      </c>
      <c r="G751" s="181">
        <v>150</v>
      </c>
      <c r="H751" s="181">
        <v>1.46</v>
      </c>
      <c r="I751" s="129">
        <v>77</v>
      </c>
    </row>
    <row r="752" spans="1:9" ht="65.25" thickBot="1">
      <c r="A752" s="196">
        <v>16</v>
      </c>
      <c r="B752" s="113" t="s">
        <v>17</v>
      </c>
      <c r="C752" s="84">
        <v>150</v>
      </c>
      <c r="D752" s="159">
        <v>2</v>
      </c>
      <c r="E752" s="159">
        <v>2.87</v>
      </c>
      <c r="F752" s="159">
        <v>13.07</v>
      </c>
      <c r="G752" s="159">
        <f>D752*4+E752*9+F752*4</f>
        <v>86.11</v>
      </c>
      <c r="H752" s="175">
        <v>1.1</v>
      </c>
      <c r="I752" s="124">
        <v>16</v>
      </c>
    </row>
    <row r="753" spans="1:9" ht="65.25" thickBot="1">
      <c r="A753" s="196"/>
      <c r="B753" s="113" t="s">
        <v>40</v>
      </c>
      <c r="C753" s="161" t="s">
        <v>319</v>
      </c>
      <c r="D753" s="159">
        <v>2.5</v>
      </c>
      <c r="E753" s="159">
        <v>4.57</v>
      </c>
      <c r="F753" s="159">
        <v>17.3</v>
      </c>
      <c r="G753" s="159">
        <f>D753*4+E753*9+F753*4</f>
        <v>120.33000000000001</v>
      </c>
      <c r="H753" s="159">
        <v>0</v>
      </c>
      <c r="I753" s="124">
        <v>27</v>
      </c>
    </row>
    <row r="754" spans="1:9" ht="65.25" thickBot="1">
      <c r="A754" s="81"/>
      <c r="B754" s="113" t="s">
        <v>7</v>
      </c>
      <c r="C754" s="85" t="s">
        <v>325</v>
      </c>
      <c r="D754" s="159">
        <f>SUM(D751:D753)</f>
        <v>9.51</v>
      </c>
      <c r="E754" s="159">
        <f>SUM(E751+E752+E753)</f>
        <v>12.86</v>
      </c>
      <c r="F754" s="159">
        <f>SUM(F751+F752+F753)</f>
        <v>51.03</v>
      </c>
      <c r="G754" s="159">
        <f>SUM(G751+G752+G753)</f>
        <v>356.44000000000005</v>
      </c>
      <c r="H754" s="159">
        <f>SUM(H751+H752+H753)</f>
        <v>2.56</v>
      </c>
      <c r="I754" s="124"/>
    </row>
    <row r="755" spans="1:9" ht="65.25" thickBot="1">
      <c r="A755" s="196" t="s">
        <v>37</v>
      </c>
      <c r="B755" s="239" t="s">
        <v>59</v>
      </c>
      <c r="C755" s="240"/>
      <c r="D755" s="240"/>
      <c r="E755" s="240"/>
      <c r="F755" s="240"/>
      <c r="G755" s="240"/>
      <c r="H755" s="240"/>
      <c r="I755" s="241"/>
    </row>
    <row r="756" spans="1:9" ht="65.25" thickBot="1">
      <c r="A756" s="196"/>
      <c r="B756" s="113" t="s">
        <v>119</v>
      </c>
      <c r="C756" s="161" t="s">
        <v>27</v>
      </c>
      <c r="D756" s="159">
        <v>0.2</v>
      </c>
      <c r="E756" s="159">
        <v>0.1</v>
      </c>
      <c r="F756" s="159">
        <v>10.1</v>
      </c>
      <c r="G756" s="159">
        <v>46</v>
      </c>
      <c r="H756" s="159">
        <v>2</v>
      </c>
      <c r="I756" s="124" t="s">
        <v>37</v>
      </c>
    </row>
    <row r="757" spans="1:11" ht="65.25" thickBot="1">
      <c r="A757" s="148"/>
      <c r="B757" s="113" t="s">
        <v>7</v>
      </c>
      <c r="C757" s="85" t="s">
        <v>27</v>
      </c>
      <c r="D757" s="159">
        <f>SUM(D756)</f>
        <v>0.2</v>
      </c>
      <c r="E757" s="159">
        <f>SUM(E756)</f>
        <v>0.1</v>
      </c>
      <c r="F757" s="159">
        <f>SUM(F756)</f>
        <v>10.1</v>
      </c>
      <c r="G757" s="159">
        <f>SUM(G756)</f>
        <v>46</v>
      </c>
      <c r="H757" s="159">
        <f>SUM(H756)</f>
        <v>2</v>
      </c>
      <c r="I757" s="124"/>
      <c r="J757" s="2"/>
      <c r="K757" s="2"/>
    </row>
    <row r="758" spans="1:11" ht="65.25" thickBot="1">
      <c r="A758" s="197">
        <v>66</v>
      </c>
      <c r="B758" s="239" t="s">
        <v>34</v>
      </c>
      <c r="C758" s="240"/>
      <c r="D758" s="240"/>
      <c r="E758" s="240"/>
      <c r="F758" s="240"/>
      <c r="G758" s="240"/>
      <c r="H758" s="240"/>
      <c r="I758" s="241"/>
      <c r="J758" s="2"/>
      <c r="K758" s="2"/>
    </row>
    <row r="759" spans="1:11" ht="129.75" thickBot="1">
      <c r="A759" s="196">
        <v>46</v>
      </c>
      <c r="B759" s="183" t="s">
        <v>229</v>
      </c>
      <c r="C759" s="161" t="s">
        <v>183</v>
      </c>
      <c r="D759" s="159">
        <v>0.85</v>
      </c>
      <c r="E759" s="159">
        <v>1.79</v>
      </c>
      <c r="F759" s="159">
        <v>2.5</v>
      </c>
      <c r="G759" s="159">
        <v>29.17</v>
      </c>
      <c r="H759" s="159">
        <v>3.38</v>
      </c>
      <c r="I759" s="124">
        <v>112</v>
      </c>
      <c r="J759" s="2"/>
      <c r="K759" s="2"/>
    </row>
    <row r="760" spans="1:11" ht="129.75" thickBot="1">
      <c r="A760" s="197">
        <v>29</v>
      </c>
      <c r="B760" s="113" t="s">
        <v>284</v>
      </c>
      <c r="C760" s="85" t="s">
        <v>285</v>
      </c>
      <c r="D760" s="159">
        <v>3.87</v>
      </c>
      <c r="E760" s="159">
        <v>3.97</v>
      </c>
      <c r="F760" s="159">
        <v>8.71</v>
      </c>
      <c r="G760" s="159">
        <v>96</v>
      </c>
      <c r="H760" s="159">
        <v>6.36</v>
      </c>
      <c r="I760" s="124">
        <v>19</v>
      </c>
      <c r="J760" s="2"/>
      <c r="K760" s="2"/>
    </row>
    <row r="761" spans="1:11" ht="65.25" thickBot="1">
      <c r="A761" s="197">
        <v>8</v>
      </c>
      <c r="B761" s="113" t="s">
        <v>264</v>
      </c>
      <c r="C761" s="85" t="s">
        <v>92</v>
      </c>
      <c r="D761" s="159">
        <v>7.9</v>
      </c>
      <c r="E761" s="159">
        <v>6.7</v>
      </c>
      <c r="F761" s="159">
        <v>10.41</v>
      </c>
      <c r="G761" s="159">
        <v>142.36</v>
      </c>
      <c r="H761" s="159">
        <v>23.35</v>
      </c>
      <c r="I761" s="123">
        <v>113</v>
      </c>
      <c r="J761" s="2"/>
      <c r="K761" s="2"/>
    </row>
    <row r="762" spans="1:11" ht="65.25" thickBot="1">
      <c r="A762" s="196" t="s">
        <v>37</v>
      </c>
      <c r="B762" s="135" t="s">
        <v>272</v>
      </c>
      <c r="C762" s="87">
        <v>150</v>
      </c>
      <c r="D762" s="159">
        <v>0.56</v>
      </c>
      <c r="E762" s="159">
        <v>0</v>
      </c>
      <c r="F762" s="159">
        <v>18.66</v>
      </c>
      <c r="G762" s="159">
        <v>76</v>
      </c>
      <c r="H762" s="159">
        <v>0.32</v>
      </c>
      <c r="I762" s="124">
        <v>90</v>
      </c>
      <c r="J762" s="2"/>
      <c r="K762" s="2"/>
    </row>
    <row r="763" spans="1:11" ht="129.75" thickBot="1">
      <c r="A763" s="81"/>
      <c r="B763" s="113" t="s">
        <v>75</v>
      </c>
      <c r="C763" s="84">
        <v>40</v>
      </c>
      <c r="D763" s="159">
        <v>2.24</v>
      </c>
      <c r="E763" s="159">
        <v>0.48</v>
      </c>
      <c r="F763" s="159">
        <v>19.76</v>
      </c>
      <c r="G763" s="159">
        <v>92.8</v>
      </c>
      <c r="H763" s="159">
        <v>0</v>
      </c>
      <c r="I763" s="124" t="s">
        <v>37</v>
      </c>
      <c r="J763" s="2"/>
      <c r="K763" s="2"/>
    </row>
    <row r="764" spans="1:11" ht="65.25" thickBot="1">
      <c r="A764" s="196">
        <v>21</v>
      </c>
      <c r="B764" s="160" t="s">
        <v>31</v>
      </c>
      <c r="C764" s="84">
        <v>535</v>
      </c>
      <c r="D764" s="158">
        <f>SUM(D759:D763)</f>
        <v>15.420000000000002</v>
      </c>
      <c r="E764" s="158">
        <f>SUM(E759:E763)</f>
        <v>12.940000000000001</v>
      </c>
      <c r="F764" s="158">
        <f>SUM(F759:F763)</f>
        <v>60.040000000000006</v>
      </c>
      <c r="G764" s="158">
        <f>SUM(G759:G763)</f>
        <v>436.33000000000004</v>
      </c>
      <c r="H764" s="158">
        <f>SUM(H759:H763)</f>
        <v>33.410000000000004</v>
      </c>
      <c r="I764" s="123"/>
      <c r="J764" s="2"/>
      <c r="K764" s="2"/>
    </row>
    <row r="765" spans="1:11" ht="65.25" thickBot="1">
      <c r="A765" s="196"/>
      <c r="B765" s="239" t="s">
        <v>122</v>
      </c>
      <c r="C765" s="240"/>
      <c r="D765" s="240"/>
      <c r="E765" s="240"/>
      <c r="F765" s="240"/>
      <c r="G765" s="240"/>
      <c r="H765" s="240"/>
      <c r="I765" s="241"/>
      <c r="J765" s="2"/>
      <c r="K765" s="2"/>
    </row>
    <row r="766" spans="1:11" ht="129.75" thickBot="1">
      <c r="A766" s="196"/>
      <c r="B766" s="113" t="s">
        <v>237</v>
      </c>
      <c r="C766" s="85" t="s">
        <v>28</v>
      </c>
      <c r="D766" s="158">
        <v>4.35</v>
      </c>
      <c r="E766" s="158">
        <v>4.8</v>
      </c>
      <c r="F766" s="158">
        <v>7.2</v>
      </c>
      <c r="G766" s="158">
        <v>106.2</v>
      </c>
      <c r="H766" s="158">
        <v>1.26</v>
      </c>
      <c r="I766" s="124">
        <v>8.9</v>
      </c>
      <c r="J766" s="2"/>
      <c r="K766" s="2"/>
    </row>
    <row r="767" spans="1:11" ht="65.25" thickBot="1">
      <c r="A767" s="196"/>
      <c r="B767" s="132" t="s">
        <v>212</v>
      </c>
      <c r="C767" s="180" t="s">
        <v>39</v>
      </c>
      <c r="D767" s="181">
        <v>3.6</v>
      </c>
      <c r="E767" s="181">
        <v>4.8</v>
      </c>
      <c r="F767" s="181">
        <v>17.4</v>
      </c>
      <c r="G767" s="181">
        <v>141.69</v>
      </c>
      <c r="H767" s="181">
        <v>0.23</v>
      </c>
      <c r="I767" s="131">
        <v>114</v>
      </c>
      <c r="J767" s="2"/>
      <c r="K767" s="2"/>
    </row>
    <row r="768" spans="1:11" ht="65.25" thickBot="1">
      <c r="A768" s="196">
        <v>49</v>
      </c>
      <c r="B768" s="113" t="s">
        <v>7</v>
      </c>
      <c r="C768" s="84">
        <f>C766+C767</f>
        <v>210</v>
      </c>
      <c r="D768" s="159">
        <f>SUM(D766:D767)</f>
        <v>7.949999999999999</v>
      </c>
      <c r="E768" s="159">
        <f>SUM(E766:E767)</f>
        <v>9.6</v>
      </c>
      <c r="F768" s="159">
        <f>SUM(F766:F767)</f>
        <v>24.599999999999998</v>
      </c>
      <c r="G768" s="159">
        <f>SUM(G766:G767)</f>
        <v>247.89</v>
      </c>
      <c r="H768" s="159">
        <f>SUM(H766:H767)</f>
        <v>1.49</v>
      </c>
      <c r="I768" s="159"/>
      <c r="J768" s="2"/>
      <c r="K768" s="2"/>
    </row>
    <row r="769" spans="1:11" ht="65.25" thickBot="1">
      <c r="A769" s="196"/>
      <c r="B769" s="246" t="s">
        <v>35</v>
      </c>
      <c r="C769" s="247"/>
      <c r="D769" s="247"/>
      <c r="E769" s="247"/>
      <c r="F769" s="247"/>
      <c r="G769" s="247"/>
      <c r="H769" s="247"/>
      <c r="I769" s="248"/>
      <c r="J769" s="2"/>
      <c r="K769" s="2"/>
    </row>
    <row r="770" spans="1:11" ht="65.25" thickBot="1">
      <c r="A770" s="196" t="s">
        <v>37</v>
      </c>
      <c r="B770" s="132" t="s">
        <v>206</v>
      </c>
      <c r="C770" s="186" t="s">
        <v>177</v>
      </c>
      <c r="D770" s="157">
        <v>7.5</v>
      </c>
      <c r="E770" s="157">
        <v>8.63</v>
      </c>
      <c r="F770" s="157">
        <v>1.82</v>
      </c>
      <c r="G770" s="157">
        <f>D770*4+E770*9+F770*4</f>
        <v>114.95</v>
      </c>
      <c r="H770" s="157">
        <v>1.13</v>
      </c>
      <c r="I770" s="129">
        <v>115</v>
      </c>
      <c r="J770" s="2"/>
      <c r="K770" s="2"/>
    </row>
    <row r="771" spans="1:11" ht="65.25" thickBot="1">
      <c r="A771" s="196"/>
      <c r="B771" s="113" t="s">
        <v>224</v>
      </c>
      <c r="C771" s="84">
        <v>120</v>
      </c>
      <c r="D771" s="159">
        <v>2.31</v>
      </c>
      <c r="E771" s="159">
        <v>5.32</v>
      </c>
      <c r="F771" s="159">
        <v>16.12</v>
      </c>
      <c r="G771" s="159">
        <v>129.57</v>
      </c>
      <c r="H771" s="159">
        <v>9.6</v>
      </c>
      <c r="I771" s="123">
        <v>41</v>
      </c>
      <c r="J771" s="2"/>
      <c r="K771" s="2"/>
    </row>
    <row r="772" spans="1:11" ht="129.75" thickBot="1">
      <c r="A772" s="196"/>
      <c r="B772" s="113" t="s">
        <v>63</v>
      </c>
      <c r="C772" s="84">
        <v>30</v>
      </c>
      <c r="D772" s="159">
        <v>2.4</v>
      </c>
      <c r="E772" s="159">
        <v>0.3</v>
      </c>
      <c r="F772" s="159">
        <v>14.46</v>
      </c>
      <c r="G772" s="159">
        <v>70.8</v>
      </c>
      <c r="H772" s="159">
        <v>0</v>
      </c>
      <c r="I772" s="124" t="s">
        <v>37</v>
      </c>
      <c r="J772" s="2"/>
      <c r="K772" s="2"/>
    </row>
    <row r="773" spans="1:9" ht="65.25" thickBot="1">
      <c r="A773" s="201"/>
      <c r="B773" s="160" t="s">
        <v>10</v>
      </c>
      <c r="C773" s="84">
        <v>150</v>
      </c>
      <c r="D773" s="158">
        <v>0.04</v>
      </c>
      <c r="E773" s="158">
        <v>0</v>
      </c>
      <c r="F773" s="158">
        <v>9.1</v>
      </c>
      <c r="G773" s="158">
        <v>37</v>
      </c>
      <c r="H773" s="158">
        <v>1.6</v>
      </c>
      <c r="I773" s="130">
        <v>44</v>
      </c>
    </row>
    <row r="774" spans="1:9" ht="129.75" thickBot="1">
      <c r="A774" s="201"/>
      <c r="B774" s="113" t="s">
        <v>204</v>
      </c>
      <c r="C774" s="85" t="s">
        <v>77</v>
      </c>
      <c r="D774" s="159">
        <v>0.28</v>
      </c>
      <c r="E774" s="159">
        <v>0.28</v>
      </c>
      <c r="F774" s="159">
        <v>6.89</v>
      </c>
      <c r="G774" s="159">
        <v>33.01</v>
      </c>
      <c r="H774" s="159">
        <v>7.03</v>
      </c>
      <c r="I774" s="124">
        <v>14</v>
      </c>
    </row>
    <row r="775" spans="1:9" ht="65.25" thickBot="1">
      <c r="A775" s="196"/>
      <c r="B775" s="113" t="s">
        <v>31</v>
      </c>
      <c r="C775" s="84">
        <v>455</v>
      </c>
      <c r="D775" s="137">
        <f>D770+D773+D774</f>
        <v>7.82</v>
      </c>
      <c r="E775" s="137">
        <f>E770+E773+E774</f>
        <v>8.91</v>
      </c>
      <c r="F775" s="137">
        <f>F770+F773+F774</f>
        <v>17.81</v>
      </c>
      <c r="G775" s="137">
        <f>G770+G773+G774</f>
        <v>184.95999999999998</v>
      </c>
      <c r="H775" s="137">
        <f>H770+H773+H774</f>
        <v>9.76</v>
      </c>
      <c r="I775" s="124"/>
    </row>
    <row r="776" spans="1:9" ht="65.25" thickBot="1">
      <c r="A776" s="196"/>
      <c r="B776" s="166" t="s">
        <v>148</v>
      </c>
      <c r="C776" s="85"/>
      <c r="D776" s="159">
        <f>D754+D757+D764+D768+D775</f>
        <v>40.9</v>
      </c>
      <c r="E776" s="159">
        <f>E754+E757+E764+E768+E775</f>
        <v>44.41</v>
      </c>
      <c r="F776" s="159">
        <f>F754+F757+F764+F768+F775</f>
        <v>163.58</v>
      </c>
      <c r="G776" s="159">
        <f>G754+G757+G764+G768+G775</f>
        <v>1271.6200000000001</v>
      </c>
      <c r="H776" s="159">
        <f>H754+H757+H764+H768+H775</f>
        <v>49.220000000000006</v>
      </c>
      <c r="I776" s="124"/>
    </row>
    <row r="777" spans="1:9" ht="65.25" thickBot="1">
      <c r="A777" s="203"/>
      <c r="B777" s="191" t="s">
        <v>12</v>
      </c>
      <c r="C777" s="192"/>
      <c r="D777" s="193">
        <v>42</v>
      </c>
      <c r="E777" s="193">
        <v>47</v>
      </c>
      <c r="F777" s="193">
        <v>203</v>
      </c>
      <c r="G777" s="193">
        <v>1400</v>
      </c>
      <c r="H777" s="193">
        <v>45</v>
      </c>
      <c r="I777" s="194"/>
    </row>
    <row r="778" spans="1:93" ht="129" thickBot="1">
      <c r="A778" s="147"/>
      <c r="B778" s="167" t="s">
        <v>13</v>
      </c>
      <c r="C778" s="152"/>
      <c r="D778" s="137">
        <f>D776*100/D777</f>
        <v>97.38095238095238</v>
      </c>
      <c r="E778" s="137">
        <f>E776*100/E777</f>
        <v>94.48936170212765</v>
      </c>
      <c r="F778" s="137">
        <f>F776*100/F777</f>
        <v>80.58128078817735</v>
      </c>
      <c r="G778" s="137">
        <f>G776*100/G777</f>
        <v>90.83000000000001</v>
      </c>
      <c r="H778" s="137">
        <f>H776*100/H777</f>
        <v>109.3777777777778</v>
      </c>
      <c r="I778" s="168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</row>
    <row r="779" spans="1:93" ht="65.25" thickBot="1">
      <c r="A779" s="172"/>
      <c r="B779" s="1" t="s">
        <v>87</v>
      </c>
      <c r="C779" s="1"/>
      <c r="E779" s="171"/>
      <c r="F779" s="171"/>
      <c r="G779" s="171"/>
      <c r="H779" s="171"/>
      <c r="I779" s="172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</row>
    <row r="780" spans="1:93" s="204" customFormat="1" ht="75.75" thickBot="1">
      <c r="A780" s="172"/>
      <c r="B780" s="1" t="s">
        <v>349</v>
      </c>
      <c r="C780" s="173"/>
      <c r="D780" s="1"/>
      <c r="E780" s="1"/>
      <c r="F780" s="1"/>
      <c r="G780" s="1"/>
      <c r="H780" s="1"/>
      <c r="I780" s="17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</row>
    <row r="781" spans="1:93" ht="64.5">
      <c r="A781" s="172"/>
      <c r="B781" s="1" t="s">
        <v>85</v>
      </c>
      <c r="I781" s="172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</row>
    <row r="782" spans="1:93" ht="75">
      <c r="A782" s="172"/>
      <c r="B782" s="1" t="s">
        <v>350</v>
      </c>
      <c r="C782" s="1"/>
      <c r="E782" s="171"/>
      <c r="F782" s="171"/>
      <c r="G782" s="171"/>
      <c r="H782" s="171"/>
      <c r="I782" s="172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</row>
    <row r="783" spans="1:93" ht="64.5">
      <c r="A783" s="172"/>
      <c r="B783" s="1" t="s">
        <v>131</v>
      </c>
      <c r="C783" s="1"/>
      <c r="E783" s="171"/>
      <c r="F783" s="171"/>
      <c r="G783" s="171"/>
      <c r="H783" s="171"/>
      <c r="I783" s="172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</row>
    <row r="784" spans="1:93" ht="65.25" thickBot="1">
      <c r="A784" s="172"/>
      <c r="B784" s="1" t="s">
        <v>86</v>
      </c>
      <c r="I784" s="172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</row>
    <row r="785" spans="1:93" ht="65.25" thickBot="1">
      <c r="A785" s="95"/>
      <c r="B785" s="239" t="s">
        <v>160</v>
      </c>
      <c r="C785" s="240"/>
      <c r="D785" s="240"/>
      <c r="E785" s="240"/>
      <c r="F785" s="240"/>
      <c r="G785" s="240"/>
      <c r="H785" s="240"/>
      <c r="I785" s="24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</row>
    <row r="786" spans="1:93" ht="65.25" thickBot="1">
      <c r="A786" s="253"/>
      <c r="B786" s="257"/>
      <c r="C786" s="259"/>
      <c r="D786" s="258" t="s">
        <v>25</v>
      </c>
      <c r="E786" s="261"/>
      <c r="F786" s="262"/>
      <c r="G786" s="263" t="s">
        <v>58</v>
      </c>
      <c r="H786" s="257" t="s">
        <v>107</v>
      </c>
      <c r="I786" s="264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</row>
    <row r="787" spans="1:93" ht="65.25" thickBot="1">
      <c r="A787" s="254"/>
      <c r="B787" s="258"/>
      <c r="C787" s="260"/>
      <c r="D787" s="151" t="s">
        <v>1</v>
      </c>
      <c r="E787" s="152" t="s">
        <v>2</v>
      </c>
      <c r="F787" s="152" t="s">
        <v>3</v>
      </c>
      <c r="G787" s="243"/>
      <c r="H787" s="258"/>
      <c r="I787" s="262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</row>
    <row r="788" spans="1:93" s="204" customFormat="1" ht="65.25" thickBot="1">
      <c r="A788" s="153"/>
      <c r="B788" s="153" t="s">
        <v>135</v>
      </c>
      <c r="C788" s="205"/>
      <c r="D788" s="158">
        <f>D31+D71+D111+D151+D190+D229+D268+D311+D351+D391+D429+D468+D504+D543+D582+D622+D659+D698+D738+D776</f>
        <v>927.6099999999999</v>
      </c>
      <c r="E788" s="158">
        <f>E31+E71+E111+E151+E190+E229+E268+E311+E351+E391+E429+E468+E504+E543+E582+E622+E659+E698+E738+E776</f>
        <v>1009.1299999999999</v>
      </c>
      <c r="F788" s="158">
        <f>F31+F71+F111+F151+F190+F229+F268+F311+F351+F391+F429+F468+F504+F543+F582+F622+F659+F698+F738+F776</f>
        <v>4070.5600000000004</v>
      </c>
      <c r="G788" s="158">
        <f>G31+G71+G111+G151+G190+G229+G268+G311+G351+G391+G429+G468+G504+G543+G582+G622+G659+G698+G738+G776</f>
        <v>29656.389999999996</v>
      </c>
      <c r="H788" s="249">
        <f>H31+H71+H111+H151+H190+H229+H268+H311+H351+H391+H429+H468+H504+H543+H582+H622+H659+H698+H738+H776</f>
        <v>876.35</v>
      </c>
      <c r="I788" s="250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</row>
    <row r="789" spans="1:93" ht="65.25" thickBot="1">
      <c r="A789" s="153"/>
      <c r="B789" s="153" t="s">
        <v>38</v>
      </c>
      <c r="C789" s="205"/>
      <c r="D789" s="159">
        <f>D788/20</f>
        <v>46.3805</v>
      </c>
      <c r="E789" s="159">
        <f>E788/20</f>
        <v>50.45649999999999</v>
      </c>
      <c r="F789" s="159">
        <f>F788/20</f>
        <v>203.52800000000002</v>
      </c>
      <c r="G789" s="159">
        <f>G788/20</f>
        <v>1482.8194999999998</v>
      </c>
      <c r="H789" s="249">
        <f>H788/20</f>
        <v>43.8175</v>
      </c>
      <c r="I789" s="250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</row>
    <row r="790" spans="1:93" ht="65.25" thickBot="1">
      <c r="A790" s="153"/>
      <c r="B790" s="153" t="s">
        <v>123</v>
      </c>
      <c r="C790" s="205"/>
      <c r="D790" s="159">
        <v>42</v>
      </c>
      <c r="E790" s="159">
        <v>47</v>
      </c>
      <c r="F790" s="159">
        <v>203</v>
      </c>
      <c r="G790" s="159">
        <v>1400</v>
      </c>
      <c r="H790" s="249">
        <v>45</v>
      </c>
      <c r="I790" s="250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</row>
    <row r="791" spans="1:9" ht="129" thickBot="1">
      <c r="A791" s="153"/>
      <c r="B791" s="153" t="s">
        <v>13</v>
      </c>
      <c r="C791" s="205"/>
      <c r="D791" s="159">
        <f>D789*100/D790</f>
        <v>110.4297619047619</v>
      </c>
      <c r="E791" s="159">
        <f>E789*100/E790</f>
        <v>107.3542553191489</v>
      </c>
      <c r="F791" s="159">
        <f>F789*100/F790</f>
        <v>100.2600985221675</v>
      </c>
      <c r="G791" s="159">
        <f>G789*100/G790</f>
        <v>105.91567857142856</v>
      </c>
      <c r="H791" s="249">
        <f>H789*100/H790</f>
        <v>97.37222222222222</v>
      </c>
      <c r="I791" s="250"/>
    </row>
    <row r="792" spans="1:9" ht="129" thickBot="1">
      <c r="A792" s="153"/>
      <c r="B792" s="153" t="s">
        <v>124</v>
      </c>
      <c r="C792" s="205"/>
      <c r="D792" s="158">
        <f>D791-100</f>
        <v>10.429761904761904</v>
      </c>
      <c r="E792" s="158">
        <f>E791-100</f>
        <v>7.354255319148905</v>
      </c>
      <c r="F792" s="158">
        <f>F791-100</f>
        <v>0.26009852216749607</v>
      </c>
      <c r="G792" s="158">
        <f>G791-100</f>
        <v>5.915678571428558</v>
      </c>
      <c r="H792" s="249">
        <f>H791-100</f>
        <v>-2.62777777777778</v>
      </c>
      <c r="I792" s="250"/>
    </row>
    <row r="793" spans="1:9" ht="64.5">
      <c r="A793" s="169"/>
      <c r="B793" s="169"/>
      <c r="C793" s="169"/>
      <c r="D793" s="171"/>
      <c r="E793" s="171"/>
      <c r="F793" s="171"/>
      <c r="G793" s="171"/>
      <c r="H793" s="171"/>
      <c r="I793" s="169"/>
    </row>
    <row r="794" spans="1:9" ht="64.5">
      <c r="A794" s="2"/>
      <c r="B794" s="1" t="s">
        <v>353</v>
      </c>
      <c r="C794" s="1"/>
      <c r="I794" s="1"/>
    </row>
    <row r="795" spans="1:9" ht="64.5">
      <c r="A795" s="2"/>
      <c r="B795" s="1" t="s">
        <v>354</v>
      </c>
      <c r="C795" s="1"/>
      <c r="I795" s="1"/>
    </row>
    <row r="796" spans="1:9" ht="64.5">
      <c r="A796" s="2"/>
      <c r="B796" s="1" t="s">
        <v>132</v>
      </c>
      <c r="C796" s="1"/>
      <c r="I796" s="1"/>
    </row>
    <row r="797" spans="1:10" ht="64.5">
      <c r="A797" s="2"/>
      <c r="B797" s="1" t="s">
        <v>134</v>
      </c>
      <c r="C797" s="1"/>
      <c r="I797" s="1"/>
      <c r="J797" s="206"/>
    </row>
    <row r="798" spans="1:9" ht="64.5">
      <c r="A798" s="2"/>
      <c r="B798" s="1" t="s">
        <v>133</v>
      </c>
      <c r="C798" s="1"/>
      <c r="I798" s="1"/>
    </row>
    <row r="799" spans="1:9" ht="64.5">
      <c r="A799" s="2"/>
      <c r="B799" s="1"/>
      <c r="I799" s="206"/>
    </row>
    <row r="800" spans="1:11" ht="64.5">
      <c r="A800" s="2"/>
      <c r="B800" s="1"/>
      <c r="I800" s="206"/>
      <c r="J800" s="2"/>
      <c r="K800" s="2"/>
    </row>
    <row r="801" spans="1:11" ht="64.5">
      <c r="A801" s="2"/>
      <c r="B801" s="1"/>
      <c r="I801" s="206"/>
      <c r="J801" s="2"/>
      <c r="K801" s="2"/>
    </row>
    <row r="802" spans="1:12" ht="64.5">
      <c r="A802" s="2"/>
      <c r="B802" s="1"/>
      <c r="I802" s="206"/>
      <c r="L802" s="1"/>
    </row>
    <row r="803" spans="1:12" ht="64.5">
      <c r="A803" s="2"/>
      <c r="B803" s="1"/>
      <c r="I803" s="206"/>
      <c r="L803" s="1"/>
    </row>
    <row r="804" spans="1:12" ht="64.5">
      <c r="A804" s="2"/>
      <c r="B804" s="1"/>
      <c r="I804" s="206"/>
      <c r="L804" s="1"/>
    </row>
    <row r="805" spans="1:12" ht="64.5">
      <c r="A805" s="2"/>
      <c r="B805" s="1"/>
      <c r="I805" s="206"/>
      <c r="L805" s="1"/>
    </row>
    <row r="806" spans="1:12" ht="64.5">
      <c r="A806" s="2"/>
      <c r="B806" s="1"/>
      <c r="I806" s="206"/>
      <c r="L806" s="1"/>
    </row>
    <row r="807" spans="1:12" ht="64.5">
      <c r="A807" s="2"/>
      <c r="B807" s="1"/>
      <c r="I807" s="206"/>
      <c r="L807" s="1"/>
    </row>
    <row r="808" spans="1:12" ht="64.5">
      <c r="A808" s="2"/>
      <c r="B808" s="1"/>
      <c r="I808" s="206"/>
      <c r="L808" s="1"/>
    </row>
    <row r="809" spans="1:12" ht="64.5">
      <c r="A809" s="2"/>
      <c r="B809" s="1"/>
      <c r="I809" s="206"/>
      <c r="L809" s="1"/>
    </row>
    <row r="810" spans="1:12" ht="64.5">
      <c r="A810" s="2"/>
      <c r="B810" s="1"/>
      <c r="I810" s="206"/>
      <c r="L810" s="1"/>
    </row>
    <row r="811" spans="1:12" ht="64.5">
      <c r="A811" s="2"/>
      <c r="B811" s="1"/>
      <c r="I811" s="206"/>
      <c r="L811" s="1"/>
    </row>
    <row r="812" spans="1:12" ht="64.5">
      <c r="A812" s="2"/>
      <c r="B812" s="1"/>
      <c r="I812" s="206"/>
      <c r="L812" s="1"/>
    </row>
    <row r="813" spans="1:12" ht="64.5">
      <c r="A813" s="2"/>
      <c r="B813" s="1"/>
      <c r="I813" s="206"/>
      <c r="L813" s="1"/>
    </row>
    <row r="814" spans="1:12" ht="64.5">
      <c r="A814" s="2"/>
      <c r="B814" s="1"/>
      <c r="C814" s="1"/>
      <c r="I814" s="1"/>
      <c r="L814" s="1"/>
    </row>
    <row r="815" spans="2:12" ht="64.5">
      <c r="B815" s="1"/>
      <c r="I815" s="206"/>
      <c r="L815" s="1"/>
    </row>
    <row r="816" spans="2:12" ht="64.5">
      <c r="B816" s="1"/>
      <c r="I816" s="206"/>
      <c r="L816" s="1"/>
    </row>
    <row r="817" spans="2:12" ht="64.5">
      <c r="B817" s="1"/>
      <c r="I817" s="206"/>
      <c r="K817" s="208"/>
      <c r="L817" s="1"/>
    </row>
    <row r="818" spans="2:12" ht="64.5">
      <c r="B818" s="1"/>
      <c r="I818" s="206"/>
      <c r="L818" s="1"/>
    </row>
    <row r="819" spans="2:12" ht="64.5">
      <c r="B819" s="1"/>
      <c r="I819" s="206"/>
      <c r="L819" s="1"/>
    </row>
    <row r="820" spans="2:12" ht="64.5">
      <c r="B820" s="1"/>
      <c r="I820" s="206"/>
      <c r="L820" s="1"/>
    </row>
    <row r="821" spans="1:12" s="200" customFormat="1" ht="64.5">
      <c r="A821" s="207"/>
      <c r="B821" s="1"/>
      <c r="C821" s="173"/>
      <c r="D821" s="1"/>
      <c r="E821" s="1"/>
      <c r="F821" s="1"/>
      <c r="G821" s="1"/>
      <c r="H821" s="1"/>
      <c r="I821" s="206"/>
      <c r="J821" s="1"/>
      <c r="K821" s="1"/>
      <c r="L821" s="1"/>
    </row>
    <row r="822" spans="2:12" ht="64.5">
      <c r="B822" s="1"/>
      <c r="I822" s="206"/>
      <c r="L822" s="1"/>
    </row>
    <row r="823" spans="1:12" ht="64.5">
      <c r="A823" s="2"/>
      <c r="B823" s="1"/>
      <c r="I823" s="206"/>
      <c r="L823" s="1"/>
    </row>
    <row r="824" spans="1:12" ht="64.5">
      <c r="A824" s="2"/>
      <c r="B824" s="1"/>
      <c r="I824" s="206"/>
      <c r="L824" s="1"/>
    </row>
    <row r="825" spans="1:12" ht="64.5">
      <c r="A825" s="2"/>
      <c r="B825" s="1"/>
      <c r="I825" s="206"/>
      <c r="L825" s="1"/>
    </row>
    <row r="826" spans="1:12" ht="64.5">
      <c r="A826" s="2"/>
      <c r="B826" s="1"/>
      <c r="I826" s="206"/>
      <c r="L826" s="1"/>
    </row>
    <row r="827" spans="1:12" ht="64.5">
      <c r="A827" s="2"/>
      <c r="B827" s="1"/>
      <c r="I827" s="206"/>
      <c r="L827" s="1"/>
    </row>
    <row r="828" spans="1:12" ht="64.5">
      <c r="A828" s="2"/>
      <c r="B828" s="1"/>
      <c r="I828" s="206"/>
      <c r="L828" s="1"/>
    </row>
    <row r="829" spans="1:12" ht="64.5">
      <c r="A829" s="2"/>
      <c r="B829" s="1"/>
      <c r="I829" s="206"/>
      <c r="L829" s="1"/>
    </row>
    <row r="830" spans="1:12" ht="64.5">
      <c r="A830" s="2"/>
      <c r="B830" s="1"/>
      <c r="I830" s="206"/>
      <c r="L830" s="1"/>
    </row>
    <row r="831" spans="1:12" ht="64.5">
      <c r="A831" s="2"/>
      <c r="B831" s="1"/>
      <c r="I831" s="206"/>
      <c r="L831" s="1"/>
    </row>
    <row r="832" spans="1:12" ht="64.5">
      <c r="A832" s="2"/>
      <c r="B832" s="1"/>
      <c r="I832" s="206"/>
      <c r="L832" s="1"/>
    </row>
    <row r="833" spans="1:12" ht="64.5">
      <c r="A833" s="2"/>
      <c r="B833" s="1"/>
      <c r="I833" s="206"/>
      <c r="L833" s="1"/>
    </row>
    <row r="834" spans="1:12" ht="64.5">
      <c r="A834" s="2"/>
      <c r="B834" s="1"/>
      <c r="I834" s="206"/>
      <c r="L834" s="1"/>
    </row>
    <row r="835" spans="1:12" ht="64.5">
      <c r="A835" s="2"/>
      <c r="B835" s="1"/>
      <c r="I835" s="206"/>
      <c r="L835" s="1"/>
    </row>
    <row r="836" spans="1:12" ht="64.5">
      <c r="A836" s="2"/>
      <c r="B836" s="1"/>
      <c r="I836" s="206"/>
      <c r="L836" s="1"/>
    </row>
    <row r="837" spans="1:12" ht="64.5">
      <c r="A837" s="2"/>
      <c r="B837" s="1"/>
      <c r="I837" s="206"/>
      <c r="L837" s="1"/>
    </row>
    <row r="838" spans="1:12" ht="64.5">
      <c r="A838" s="2"/>
      <c r="B838" s="1"/>
      <c r="I838" s="206"/>
      <c r="L838" s="1"/>
    </row>
    <row r="839" spans="2:12" ht="64.5">
      <c r="B839" s="1"/>
      <c r="I839" s="206"/>
      <c r="L839" s="1"/>
    </row>
    <row r="840" spans="1:12" ht="64.5">
      <c r="A840" s="2"/>
      <c r="B840" s="1"/>
      <c r="C840" s="1"/>
      <c r="I840" s="1"/>
      <c r="L840" s="1"/>
    </row>
    <row r="841" spans="2:12" ht="64.5">
      <c r="B841" s="1"/>
      <c r="I841" s="206"/>
      <c r="L841" s="1"/>
    </row>
    <row r="842" spans="2:12" ht="64.5">
      <c r="B842" s="1"/>
      <c r="I842" s="206"/>
      <c r="L842" s="1"/>
    </row>
    <row r="843" spans="2:12" ht="64.5">
      <c r="B843" s="1"/>
      <c r="I843" s="206"/>
      <c r="L843" s="1"/>
    </row>
    <row r="844" spans="2:12" ht="64.5">
      <c r="B844" s="1"/>
      <c r="I844" s="206"/>
      <c r="L844" s="1"/>
    </row>
    <row r="845" spans="2:12" ht="64.5">
      <c r="B845" s="1"/>
      <c r="I845" s="206"/>
      <c r="L845" s="1"/>
    </row>
    <row r="846" spans="2:12" ht="64.5">
      <c r="B846" s="1"/>
      <c r="I846" s="206"/>
      <c r="L846" s="1"/>
    </row>
    <row r="847" spans="2:12" ht="64.5">
      <c r="B847" s="1"/>
      <c r="I847" s="206"/>
      <c r="L847" s="1"/>
    </row>
    <row r="848" spans="2:12" ht="64.5">
      <c r="B848" s="1"/>
      <c r="I848" s="206"/>
      <c r="L848" s="1"/>
    </row>
    <row r="849" spans="2:12" ht="64.5">
      <c r="B849" s="1"/>
      <c r="I849" s="206"/>
      <c r="L849" s="1"/>
    </row>
    <row r="854" spans="1:9" ht="64.5">
      <c r="A854" s="2"/>
      <c r="C854" s="1"/>
      <c r="I854" s="188"/>
    </row>
    <row r="855" spans="1:9" ht="64.5">
      <c r="A855" s="2"/>
      <c r="C855" s="1"/>
      <c r="I855" s="188"/>
    </row>
    <row r="858" spans="10:12" ht="64.5">
      <c r="J858" s="178"/>
      <c r="K858" s="178"/>
      <c r="L858" s="200"/>
    </row>
    <row r="885" spans="1:12" s="200" customFormat="1" ht="64.5">
      <c r="A885" s="207"/>
      <c r="B885" s="209"/>
      <c r="C885" s="173"/>
      <c r="D885" s="1"/>
      <c r="E885" s="1"/>
      <c r="F885" s="1"/>
      <c r="G885" s="1"/>
      <c r="H885" s="1"/>
      <c r="I885" s="210"/>
      <c r="J885" s="1"/>
      <c r="K885" s="1"/>
      <c r="L885" s="2"/>
    </row>
  </sheetData>
  <sheetProtection/>
  <mergeCells count="243">
    <mergeCell ref="B731:I731"/>
    <mergeCell ref="B755:I755"/>
    <mergeCell ref="B758:I758"/>
    <mergeCell ref="B765:I765"/>
    <mergeCell ref="H747:H748"/>
    <mergeCell ref="B747:B748"/>
    <mergeCell ref="B750:I750"/>
    <mergeCell ref="D747:F747"/>
    <mergeCell ref="B383:I383"/>
    <mergeCell ref="B361:B362"/>
    <mergeCell ref="C361:C362"/>
    <mergeCell ref="D361:F361"/>
    <mergeCell ref="G361:G362"/>
    <mergeCell ref="H361:H362"/>
    <mergeCell ref="B364:I364"/>
    <mergeCell ref="B369:I369"/>
    <mergeCell ref="B372:I372"/>
    <mergeCell ref="B379:I379"/>
    <mergeCell ref="I361:I362"/>
    <mergeCell ref="I322:I323"/>
    <mergeCell ref="B325:I325"/>
    <mergeCell ref="B330:I330"/>
    <mergeCell ref="B333:I333"/>
    <mergeCell ref="B340:I340"/>
    <mergeCell ref="B344:I344"/>
    <mergeCell ref="B282:I282"/>
    <mergeCell ref="B287:I287"/>
    <mergeCell ref="B290:I290"/>
    <mergeCell ref="B299:I299"/>
    <mergeCell ref="B303:I303"/>
    <mergeCell ref="B322:B323"/>
    <mergeCell ref="C322:C323"/>
    <mergeCell ref="D322:F322"/>
    <mergeCell ref="G322:G323"/>
    <mergeCell ref="H322:H323"/>
    <mergeCell ref="B278:J278"/>
    <mergeCell ref="B279:B280"/>
    <mergeCell ref="C279:C280"/>
    <mergeCell ref="D279:F279"/>
    <mergeCell ref="G279:G280"/>
    <mergeCell ref="H279:H280"/>
    <mergeCell ref="I279:I280"/>
    <mergeCell ref="I239:I240"/>
    <mergeCell ref="B242:I242"/>
    <mergeCell ref="B247:I247"/>
    <mergeCell ref="B250:I250"/>
    <mergeCell ref="B258:I258"/>
    <mergeCell ref="B262:I262"/>
    <mergeCell ref="B203:I203"/>
    <mergeCell ref="B208:I208"/>
    <mergeCell ref="B211:I211"/>
    <mergeCell ref="B218:I218"/>
    <mergeCell ref="B222:I222"/>
    <mergeCell ref="B239:B240"/>
    <mergeCell ref="C239:C240"/>
    <mergeCell ref="D239:F239"/>
    <mergeCell ref="G239:G240"/>
    <mergeCell ref="H239:H240"/>
    <mergeCell ref="B200:B201"/>
    <mergeCell ref="C200:C201"/>
    <mergeCell ref="D200:F200"/>
    <mergeCell ref="G200:G201"/>
    <mergeCell ref="H200:H201"/>
    <mergeCell ref="I200:I201"/>
    <mergeCell ref="I161:I162"/>
    <mergeCell ref="B164:I164"/>
    <mergeCell ref="B169:I169"/>
    <mergeCell ref="B172:I172"/>
    <mergeCell ref="B180:I180"/>
    <mergeCell ref="B184:I184"/>
    <mergeCell ref="B124:I124"/>
    <mergeCell ref="B129:I129"/>
    <mergeCell ref="B132:I132"/>
    <mergeCell ref="B140:I140"/>
    <mergeCell ref="B144:I144"/>
    <mergeCell ref="B161:B162"/>
    <mergeCell ref="C161:C162"/>
    <mergeCell ref="D161:F161"/>
    <mergeCell ref="G161:G162"/>
    <mergeCell ref="H161:H162"/>
    <mergeCell ref="B121:B122"/>
    <mergeCell ref="C121:C122"/>
    <mergeCell ref="D121:F121"/>
    <mergeCell ref="G121:G122"/>
    <mergeCell ref="H121:H122"/>
    <mergeCell ref="I121:I122"/>
    <mergeCell ref="I81:I82"/>
    <mergeCell ref="B84:I84"/>
    <mergeCell ref="B89:I89"/>
    <mergeCell ref="B92:I92"/>
    <mergeCell ref="B101:I101"/>
    <mergeCell ref="B105:I105"/>
    <mergeCell ref="B44:I44"/>
    <mergeCell ref="B49:I49"/>
    <mergeCell ref="B52:I52"/>
    <mergeCell ref="B60:I60"/>
    <mergeCell ref="B64:I64"/>
    <mergeCell ref="B81:B82"/>
    <mergeCell ref="C81:C82"/>
    <mergeCell ref="D81:F81"/>
    <mergeCell ref="G81:G82"/>
    <mergeCell ref="H81:H82"/>
    <mergeCell ref="B12:I12"/>
    <mergeCell ref="B19:I19"/>
    <mergeCell ref="B23:I23"/>
    <mergeCell ref="B41:B42"/>
    <mergeCell ref="C41:C42"/>
    <mergeCell ref="D41:F41"/>
    <mergeCell ref="G41:G42"/>
    <mergeCell ref="H41:H42"/>
    <mergeCell ref="I41:I42"/>
    <mergeCell ref="H1:H2"/>
    <mergeCell ref="I1:I2"/>
    <mergeCell ref="B4:I4"/>
    <mergeCell ref="B9:I9"/>
    <mergeCell ref="B1:B2"/>
    <mergeCell ref="C1:C2"/>
    <mergeCell ref="D1:F1"/>
    <mergeCell ref="G1:G2"/>
    <mergeCell ref="A786:A787"/>
    <mergeCell ref="B786:B787"/>
    <mergeCell ref="C786:C787"/>
    <mergeCell ref="H792:I792"/>
    <mergeCell ref="D786:F786"/>
    <mergeCell ref="G786:G787"/>
    <mergeCell ref="H786:I787"/>
    <mergeCell ref="H789:I789"/>
    <mergeCell ref="H790:I790"/>
    <mergeCell ref="H791:I791"/>
    <mergeCell ref="B769:I769"/>
    <mergeCell ref="D707:F707"/>
    <mergeCell ref="G707:G708"/>
    <mergeCell ref="A707:A708"/>
    <mergeCell ref="C747:C748"/>
    <mergeCell ref="B707:B708"/>
    <mergeCell ref="C707:C708"/>
    <mergeCell ref="I747:I748"/>
    <mergeCell ref="G747:G748"/>
    <mergeCell ref="B727:I727"/>
    <mergeCell ref="A747:A748"/>
    <mergeCell ref="G401:G402"/>
    <mergeCell ref="D438:F438"/>
    <mergeCell ref="G438:G439"/>
    <mergeCell ref="A631:A632"/>
    <mergeCell ref="D631:F631"/>
    <mergeCell ref="D401:F401"/>
    <mergeCell ref="G591:G592"/>
    <mergeCell ref="B516:I516"/>
    <mergeCell ref="A552:A553"/>
    <mergeCell ref="A668:A669"/>
    <mergeCell ref="B668:B669"/>
    <mergeCell ref="B552:B553"/>
    <mergeCell ref="C631:C632"/>
    <mergeCell ref="B602:I602"/>
    <mergeCell ref="D552:F552"/>
    <mergeCell ref="G552:G553"/>
    <mergeCell ref="B634:I634"/>
    <mergeCell ref="B599:I599"/>
    <mergeCell ref="H552:H553"/>
    <mergeCell ref="B449:I449"/>
    <mergeCell ref="B457:I457"/>
    <mergeCell ref="B461:I461"/>
    <mergeCell ref="A401:A402"/>
    <mergeCell ref="B401:B402"/>
    <mergeCell ref="B404:I404"/>
    <mergeCell ref="C401:C402"/>
    <mergeCell ref="I401:I402"/>
    <mergeCell ref="H401:H402"/>
    <mergeCell ref="G477:G478"/>
    <mergeCell ref="B441:I441"/>
    <mergeCell ref="B420:I420"/>
    <mergeCell ref="A438:A439"/>
    <mergeCell ref="H438:H439"/>
    <mergeCell ref="I438:I439"/>
    <mergeCell ref="B446:I446"/>
    <mergeCell ref="C477:C478"/>
    <mergeCell ref="A477:A478"/>
    <mergeCell ref="B477:B478"/>
    <mergeCell ref="B409:I409"/>
    <mergeCell ref="B412:I412"/>
    <mergeCell ref="B424:I424"/>
    <mergeCell ref="B438:B439"/>
    <mergeCell ref="C438:C439"/>
    <mergeCell ref="B488:I488"/>
    <mergeCell ref="I477:I478"/>
    <mergeCell ref="B480:I480"/>
    <mergeCell ref="H477:H478"/>
    <mergeCell ref="D477:F477"/>
    <mergeCell ref="A513:A514"/>
    <mergeCell ref="H513:H514"/>
    <mergeCell ref="A591:A592"/>
    <mergeCell ref="B591:B592"/>
    <mergeCell ref="C591:C592"/>
    <mergeCell ref="D591:F591"/>
    <mergeCell ref="B525:I525"/>
    <mergeCell ref="I513:I514"/>
    <mergeCell ref="B555:I555"/>
    <mergeCell ref="B576:I576"/>
    <mergeCell ref="B718:I718"/>
    <mergeCell ref="B710:I710"/>
    <mergeCell ref="B687:I687"/>
    <mergeCell ref="B679:I679"/>
    <mergeCell ref="H707:H708"/>
    <mergeCell ref="I668:I669"/>
    <mergeCell ref="G668:G669"/>
    <mergeCell ref="D668:F668"/>
    <mergeCell ref="B671:I671"/>
    <mergeCell ref="B485:I485"/>
    <mergeCell ref="B649:I649"/>
    <mergeCell ref="B560:I560"/>
    <mergeCell ref="B499:I499"/>
    <mergeCell ref="I552:I553"/>
    <mergeCell ref="C552:C553"/>
    <mergeCell ref="B631:B632"/>
    <mergeCell ref="C513:C514"/>
    <mergeCell ref="G513:G514"/>
    <mergeCell ref="B495:I495"/>
    <mergeCell ref="D513:F513"/>
    <mergeCell ref="I631:I632"/>
    <mergeCell ref="B610:I610"/>
    <mergeCell ref="B676:I676"/>
    <mergeCell ref="C668:C669"/>
    <mergeCell ref="H668:H669"/>
    <mergeCell ref="H788:I788"/>
    <mergeCell ref="B532:I532"/>
    <mergeCell ref="B785:I785"/>
    <mergeCell ref="B691:I691"/>
    <mergeCell ref="B594:I594"/>
    <mergeCell ref="B715:I715"/>
    <mergeCell ref="I707:I708"/>
    <mergeCell ref="B653:I653"/>
    <mergeCell ref="B614:I614"/>
    <mergeCell ref="G631:G632"/>
    <mergeCell ref="B642:I642"/>
    <mergeCell ref="B513:B514"/>
    <mergeCell ref="H591:H592"/>
    <mergeCell ref="B572:I572"/>
    <mergeCell ref="B639:I639"/>
    <mergeCell ref="H631:H632"/>
    <mergeCell ref="I591:I592"/>
    <mergeCell ref="B536:I536"/>
    <mergeCell ref="B522:I522"/>
    <mergeCell ref="B563:I563"/>
  </mergeCells>
  <printOptions/>
  <pageMargins left="0.7480314960629921" right="0.7480314960629921" top="0.984251968503937" bottom="0.984251968503937" header="0.5118110236220472" footer="0.5118110236220472"/>
  <pageSetup fitToHeight="29" horizontalDpi="600" verticalDpi="600" orientation="portrait" paperSize="9" scale="18" r:id="rId1"/>
  <rowBreaks count="20" manualBreakCount="20">
    <brk id="40" max="8" man="1"/>
    <brk id="80" max="8" man="1"/>
    <brk id="120" max="8" man="1"/>
    <brk id="160" max="8" man="1"/>
    <brk id="199" max="8" man="1"/>
    <brk id="238" max="8" man="1"/>
    <brk id="277" max="8" man="1"/>
    <brk id="321" max="8" man="1"/>
    <brk id="360" max="8" man="1"/>
    <brk id="400" max="8" man="1"/>
    <brk id="437" max="8" man="1"/>
    <brk id="476" max="8" man="1"/>
    <brk id="512" max="8" man="1"/>
    <brk id="551" max="8" man="1"/>
    <brk id="590" max="8" man="1"/>
    <brk id="630" max="8" man="1"/>
    <brk id="667" max="8" man="1"/>
    <brk id="706" max="8" man="1"/>
    <brk id="746" max="8" man="1"/>
    <brk id="78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783"/>
  <sheetViews>
    <sheetView view="pageBreakPreview" zoomScale="25" zoomScaleNormal="40" zoomScaleSheetLayoutView="25" zoomScalePageLayoutView="0" workbookViewId="0" topLeftCell="A448">
      <selection activeCell="O667" sqref="O666:O667"/>
    </sheetView>
  </sheetViews>
  <sheetFormatPr defaultColWidth="9.140625" defaultRowHeight="12.75"/>
  <cols>
    <col min="1" max="1" width="32.421875" style="39" customWidth="1"/>
    <col min="2" max="2" width="86.00390625" style="3" customWidth="1"/>
    <col min="3" max="3" width="33.00390625" style="39" customWidth="1"/>
    <col min="4" max="4" width="28.7109375" style="39" customWidth="1"/>
    <col min="5" max="5" width="34.8515625" style="39" customWidth="1"/>
    <col min="6" max="6" width="38.140625" style="39" customWidth="1"/>
    <col min="7" max="7" width="24.57421875" style="39" customWidth="1"/>
    <col min="8" max="8" width="28.00390625" style="39" customWidth="1"/>
    <col min="9" max="9" width="29.00390625" style="39" customWidth="1"/>
    <col min="10" max="10" width="25.140625" style="39" customWidth="1"/>
    <col min="11" max="11" width="24.00390625" style="39" customWidth="1"/>
    <col min="12" max="12" width="32.57421875" style="67" customWidth="1"/>
    <col min="13" max="13" width="27.7109375" style="67" customWidth="1"/>
    <col min="14" max="14" width="24.28125" style="65" customWidth="1"/>
    <col min="15" max="15" width="27.57421875" style="65" customWidth="1"/>
    <col min="16" max="16" width="23.8515625" style="65" customWidth="1"/>
    <col min="17" max="17" width="30.28125" style="65" customWidth="1"/>
    <col min="18" max="18" width="26.7109375" style="65" customWidth="1"/>
    <col min="19" max="19" width="25.28125" style="65" customWidth="1"/>
    <col min="20" max="20" width="26.28125" style="65" customWidth="1"/>
    <col min="21" max="21" width="27.57421875" style="65" customWidth="1"/>
    <col min="22" max="22" width="27.57421875" style="68" customWidth="1"/>
    <col min="23" max="23" width="23.7109375" style="65" customWidth="1"/>
    <col min="24" max="24" width="31.7109375" style="65" customWidth="1"/>
    <col min="25" max="25" width="23.28125" style="69" customWidth="1"/>
    <col min="26" max="26" width="23.7109375" style="39" customWidth="1"/>
    <col min="27" max="27" width="23.8515625" style="39" customWidth="1"/>
    <col min="28" max="28" width="22.140625" style="39" customWidth="1"/>
    <col min="29" max="29" width="26.7109375" style="39" customWidth="1"/>
    <col min="30" max="30" width="24.421875" style="39" customWidth="1"/>
    <col min="31" max="31" width="25.28125" style="39" customWidth="1"/>
    <col min="32" max="32" width="24.140625" style="39" customWidth="1"/>
    <col min="33" max="33" width="13.7109375" style="3" bestFit="1" customWidth="1"/>
    <col min="34" max="34" width="9.140625" style="3" customWidth="1"/>
    <col min="35" max="35" width="10.8515625" style="3" bestFit="1" customWidth="1"/>
    <col min="36" max="16384" width="9.140625" style="3" customWidth="1"/>
  </cols>
  <sheetData>
    <row r="1" spans="1:32" ht="50.25">
      <c r="A1" s="293" t="s">
        <v>90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</row>
    <row r="2" spans="1:32" ht="51" thickBot="1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</row>
    <row r="3" spans="1:32" ht="48.75" customHeight="1" thickBot="1">
      <c r="A3" s="272" t="s">
        <v>43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4"/>
    </row>
    <row r="4" spans="1:32" ht="51" thickBot="1">
      <c r="A4" s="272" t="s">
        <v>0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4"/>
    </row>
    <row r="5" spans="1:32" ht="50.25">
      <c r="A5" s="286" t="s">
        <v>130</v>
      </c>
      <c r="B5" s="282" t="s">
        <v>24</v>
      </c>
      <c r="C5" s="268" t="s">
        <v>63</v>
      </c>
      <c r="D5" s="268" t="s">
        <v>64</v>
      </c>
      <c r="E5" s="268" t="s">
        <v>65</v>
      </c>
      <c r="F5" s="268" t="s">
        <v>66</v>
      </c>
      <c r="G5" s="268" t="s">
        <v>60</v>
      </c>
      <c r="H5" s="268" t="s">
        <v>67</v>
      </c>
      <c r="I5" s="268" t="s">
        <v>114</v>
      </c>
      <c r="J5" s="268" t="s">
        <v>108</v>
      </c>
      <c r="K5" s="79"/>
      <c r="L5" s="79"/>
      <c r="M5" s="268" t="s">
        <v>120</v>
      </c>
      <c r="N5" s="268" t="s">
        <v>69</v>
      </c>
      <c r="O5" s="268" t="s">
        <v>48</v>
      </c>
      <c r="P5" s="268" t="s">
        <v>49</v>
      </c>
      <c r="Q5" s="268" t="s">
        <v>70</v>
      </c>
      <c r="R5" s="268" t="s">
        <v>50</v>
      </c>
      <c r="S5" s="268" t="s">
        <v>71</v>
      </c>
      <c r="T5" s="268" t="s">
        <v>208</v>
      </c>
      <c r="U5" s="275" t="s">
        <v>74</v>
      </c>
      <c r="V5" s="70"/>
      <c r="W5" s="270" t="s">
        <v>111</v>
      </c>
      <c r="X5" s="268" t="s">
        <v>116</v>
      </c>
      <c r="Y5" s="268" t="s">
        <v>117</v>
      </c>
      <c r="Z5" s="270" t="s">
        <v>51</v>
      </c>
      <c r="AA5" s="268" t="s">
        <v>52</v>
      </c>
      <c r="AB5" s="268" t="s">
        <v>54</v>
      </c>
      <c r="AC5" s="70"/>
      <c r="AD5" s="268" t="s">
        <v>72</v>
      </c>
      <c r="AE5" s="268" t="s">
        <v>53</v>
      </c>
      <c r="AF5" s="268" t="s">
        <v>73</v>
      </c>
    </row>
    <row r="6" spans="1:32" ht="407.25" thickBot="1">
      <c r="A6" s="287"/>
      <c r="B6" s="283"/>
      <c r="C6" s="269"/>
      <c r="D6" s="269"/>
      <c r="E6" s="269"/>
      <c r="F6" s="269"/>
      <c r="G6" s="269"/>
      <c r="H6" s="269"/>
      <c r="I6" s="269"/>
      <c r="J6" s="269"/>
      <c r="K6" s="80" t="s">
        <v>68</v>
      </c>
      <c r="L6" s="80" t="s">
        <v>128</v>
      </c>
      <c r="M6" s="269"/>
      <c r="N6" s="269"/>
      <c r="O6" s="269"/>
      <c r="P6" s="269"/>
      <c r="Q6" s="269"/>
      <c r="R6" s="269"/>
      <c r="S6" s="269"/>
      <c r="T6" s="269"/>
      <c r="U6" s="276"/>
      <c r="V6" s="71" t="s">
        <v>185</v>
      </c>
      <c r="W6" s="271"/>
      <c r="X6" s="269"/>
      <c r="Y6" s="269"/>
      <c r="Z6" s="271"/>
      <c r="AA6" s="269"/>
      <c r="AB6" s="269"/>
      <c r="AC6" s="71" t="s">
        <v>184</v>
      </c>
      <c r="AD6" s="269"/>
      <c r="AE6" s="269"/>
      <c r="AF6" s="269"/>
    </row>
    <row r="7" spans="1:32" ht="51" thickBot="1">
      <c r="A7" s="78">
        <v>1</v>
      </c>
      <c r="B7" s="4">
        <v>2</v>
      </c>
      <c r="C7" s="6">
        <v>3</v>
      </c>
      <c r="D7" s="5">
        <v>4</v>
      </c>
      <c r="E7" s="5">
        <v>5</v>
      </c>
      <c r="F7" s="5">
        <v>6</v>
      </c>
      <c r="G7" s="5">
        <v>7</v>
      </c>
      <c r="H7" s="5" t="s">
        <v>55</v>
      </c>
      <c r="I7" s="5">
        <v>9</v>
      </c>
      <c r="J7" s="60">
        <v>10</v>
      </c>
      <c r="K7" s="73">
        <v>11</v>
      </c>
      <c r="L7" s="73">
        <v>12</v>
      </c>
      <c r="M7" s="5">
        <v>13</v>
      </c>
      <c r="N7" s="5">
        <v>14</v>
      </c>
      <c r="O7" s="5">
        <v>15</v>
      </c>
      <c r="P7" s="74">
        <v>16</v>
      </c>
      <c r="Q7" s="5">
        <v>17</v>
      </c>
      <c r="R7" s="74">
        <v>18</v>
      </c>
      <c r="S7" s="5">
        <v>19</v>
      </c>
      <c r="T7" s="74">
        <v>20</v>
      </c>
      <c r="U7" s="5">
        <v>21</v>
      </c>
      <c r="V7" s="5">
        <v>22</v>
      </c>
      <c r="W7" s="5">
        <v>23</v>
      </c>
      <c r="X7" s="75">
        <v>24</v>
      </c>
      <c r="Y7" s="75">
        <v>25</v>
      </c>
      <c r="Z7" s="74">
        <v>26</v>
      </c>
      <c r="AA7" s="5">
        <v>27</v>
      </c>
      <c r="AB7" s="5">
        <v>28</v>
      </c>
      <c r="AC7" s="74">
        <v>29</v>
      </c>
      <c r="AD7" s="5">
        <v>30</v>
      </c>
      <c r="AE7" s="5">
        <v>31</v>
      </c>
      <c r="AF7" s="5">
        <v>32</v>
      </c>
    </row>
    <row r="8" spans="1:32" ht="51" thickBot="1">
      <c r="A8" s="272" t="s">
        <v>6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4"/>
    </row>
    <row r="9" spans="1:32" ht="151.5" thickBot="1">
      <c r="A9" s="21">
        <v>1</v>
      </c>
      <c r="B9" s="22" t="s">
        <v>171</v>
      </c>
      <c r="C9" s="23"/>
      <c r="D9" s="24"/>
      <c r="E9" s="24"/>
      <c r="F9" s="24"/>
      <c r="G9" s="24"/>
      <c r="H9" s="24">
        <v>16</v>
      </c>
      <c r="I9" s="24"/>
      <c r="J9" s="24"/>
      <c r="K9" s="25"/>
      <c r="L9" s="33"/>
      <c r="M9" s="21"/>
      <c r="N9" s="24"/>
      <c r="O9" s="21"/>
      <c r="P9" s="25">
        <v>3</v>
      </c>
      <c r="Q9" s="21">
        <v>2</v>
      </c>
      <c r="R9" s="25"/>
      <c r="S9" s="21"/>
      <c r="T9" s="25">
        <v>180</v>
      </c>
      <c r="U9" s="33"/>
      <c r="V9" s="21"/>
      <c r="W9" s="27"/>
      <c r="X9" s="25"/>
      <c r="Y9" s="21"/>
      <c r="Z9" s="25"/>
      <c r="AA9" s="21"/>
      <c r="AB9" s="25"/>
      <c r="AC9" s="23"/>
      <c r="AD9" s="21"/>
      <c r="AE9" s="21"/>
      <c r="AF9" s="24"/>
    </row>
    <row r="10" spans="1:32" ht="101.25" thickBot="1">
      <c r="A10" s="14">
        <v>2</v>
      </c>
      <c r="B10" s="15" t="s">
        <v>195</v>
      </c>
      <c r="C10" s="7"/>
      <c r="D10" s="10"/>
      <c r="E10" s="10"/>
      <c r="F10" s="10"/>
      <c r="G10" s="10"/>
      <c r="H10" s="10"/>
      <c r="I10" s="10"/>
      <c r="J10" s="10"/>
      <c r="K10" s="11"/>
      <c r="L10" s="19"/>
      <c r="M10" s="14"/>
      <c r="N10" s="10"/>
      <c r="O10" s="14"/>
      <c r="P10" s="7">
        <v>3</v>
      </c>
      <c r="Q10" s="14"/>
      <c r="R10" s="11"/>
      <c r="S10" s="14"/>
      <c r="T10" s="7">
        <v>34</v>
      </c>
      <c r="U10" s="19"/>
      <c r="V10" s="14"/>
      <c r="W10" s="10"/>
      <c r="X10" s="11"/>
      <c r="Y10" s="14"/>
      <c r="Z10" s="11"/>
      <c r="AA10" s="14"/>
      <c r="AB10" s="11"/>
      <c r="AC10" s="14">
        <v>2.4</v>
      </c>
      <c r="AD10" s="14"/>
      <c r="AE10" s="14"/>
      <c r="AF10" s="7"/>
    </row>
    <row r="11" spans="1:32" ht="101.25" thickBot="1">
      <c r="A11" s="14">
        <v>3</v>
      </c>
      <c r="B11" s="15" t="s">
        <v>42</v>
      </c>
      <c r="C11" s="10">
        <v>50</v>
      </c>
      <c r="D11" s="10"/>
      <c r="E11" s="10"/>
      <c r="F11" s="10"/>
      <c r="G11" s="10"/>
      <c r="H11" s="10"/>
      <c r="I11" s="10"/>
      <c r="J11" s="10"/>
      <c r="K11" s="11"/>
      <c r="L11" s="19"/>
      <c r="M11" s="14"/>
      <c r="N11" s="10"/>
      <c r="O11" s="14"/>
      <c r="P11" s="11"/>
      <c r="Q11" s="7">
        <v>5</v>
      </c>
      <c r="R11" s="11"/>
      <c r="S11" s="14"/>
      <c r="T11" s="11"/>
      <c r="U11" s="19"/>
      <c r="V11" s="14"/>
      <c r="W11" s="9"/>
      <c r="X11" s="11"/>
      <c r="Y11" s="14"/>
      <c r="Z11" s="11"/>
      <c r="AA11" s="14">
        <v>10.7</v>
      </c>
      <c r="AB11" s="11"/>
      <c r="AC11" s="14"/>
      <c r="AD11" s="10"/>
      <c r="AE11" s="14"/>
      <c r="AF11" s="10"/>
    </row>
    <row r="12" spans="1:32" ht="51" thickBot="1">
      <c r="A12" s="14"/>
      <c r="B12" s="15" t="s">
        <v>7</v>
      </c>
      <c r="C12" s="7">
        <f aca="true" t="shared" si="0" ref="C12:AF12">SUM(C9:C11)</f>
        <v>50</v>
      </c>
      <c r="D12" s="7">
        <f t="shared" si="0"/>
        <v>0</v>
      </c>
      <c r="E12" s="7">
        <f t="shared" si="0"/>
        <v>0</v>
      </c>
      <c r="F12" s="7">
        <f t="shared" si="0"/>
        <v>0</v>
      </c>
      <c r="G12" s="7">
        <f t="shared" si="0"/>
        <v>0</v>
      </c>
      <c r="H12" s="7">
        <f t="shared" si="0"/>
        <v>16</v>
      </c>
      <c r="I12" s="7">
        <f t="shared" si="0"/>
        <v>0</v>
      </c>
      <c r="J12" s="7">
        <f t="shared" si="0"/>
        <v>0</v>
      </c>
      <c r="K12" s="16">
        <f t="shared" si="0"/>
        <v>0</v>
      </c>
      <c r="L12" s="16">
        <f t="shared" si="0"/>
        <v>0</v>
      </c>
      <c r="M12" s="16">
        <f t="shared" si="0"/>
        <v>0</v>
      </c>
      <c r="N12" s="16">
        <f t="shared" si="0"/>
        <v>0</v>
      </c>
      <c r="O12" s="16">
        <f t="shared" si="0"/>
        <v>0</v>
      </c>
      <c r="P12" s="16">
        <f t="shared" si="0"/>
        <v>6</v>
      </c>
      <c r="Q12" s="16">
        <f t="shared" si="0"/>
        <v>7</v>
      </c>
      <c r="R12" s="16">
        <f t="shared" si="0"/>
        <v>0</v>
      </c>
      <c r="S12" s="16">
        <f t="shared" si="0"/>
        <v>0</v>
      </c>
      <c r="T12" s="16">
        <f t="shared" si="0"/>
        <v>214</v>
      </c>
      <c r="U12" s="16">
        <f t="shared" si="0"/>
        <v>0</v>
      </c>
      <c r="V12" s="16">
        <f t="shared" si="0"/>
        <v>0</v>
      </c>
      <c r="W12" s="16">
        <f t="shared" si="0"/>
        <v>0</v>
      </c>
      <c r="X12" s="7">
        <f t="shared" si="0"/>
        <v>0</v>
      </c>
      <c r="Y12" s="7">
        <f t="shared" si="0"/>
        <v>0</v>
      </c>
      <c r="Z12" s="9">
        <f t="shared" si="0"/>
        <v>0</v>
      </c>
      <c r="AA12" s="7">
        <f t="shared" si="0"/>
        <v>10.7</v>
      </c>
      <c r="AB12" s="7">
        <f t="shared" si="0"/>
        <v>0</v>
      </c>
      <c r="AC12" s="7">
        <f t="shared" si="0"/>
        <v>2.4</v>
      </c>
      <c r="AD12" s="7">
        <f t="shared" si="0"/>
        <v>0</v>
      </c>
      <c r="AE12" s="7">
        <f t="shared" si="0"/>
        <v>0</v>
      </c>
      <c r="AF12" s="7">
        <f t="shared" si="0"/>
        <v>0</v>
      </c>
    </row>
    <row r="13" spans="1:32" ht="51" thickBot="1">
      <c r="A13" s="277" t="s">
        <v>59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9"/>
    </row>
    <row r="14" spans="1:32" ht="101.25" thickBot="1">
      <c r="A14" s="14" t="s">
        <v>37</v>
      </c>
      <c r="B14" s="8" t="s">
        <v>129</v>
      </c>
      <c r="C14" s="7"/>
      <c r="D14" s="10"/>
      <c r="E14" s="10"/>
      <c r="F14" s="10"/>
      <c r="G14" s="10"/>
      <c r="H14" s="10"/>
      <c r="I14" s="10"/>
      <c r="J14" s="10"/>
      <c r="K14" s="11">
        <v>100</v>
      </c>
      <c r="L14" s="19"/>
      <c r="M14" s="14"/>
      <c r="N14" s="10"/>
      <c r="O14" s="11"/>
      <c r="P14" s="7"/>
      <c r="Q14" s="11"/>
      <c r="R14" s="7"/>
      <c r="S14" s="11"/>
      <c r="T14" s="7"/>
      <c r="U14" s="11"/>
      <c r="V14" s="14"/>
      <c r="W14" s="9"/>
      <c r="X14" s="11"/>
      <c r="Y14" s="7"/>
      <c r="Z14" s="9"/>
      <c r="AA14" s="11"/>
      <c r="AB14" s="7"/>
      <c r="AC14" s="11"/>
      <c r="AD14" s="7"/>
      <c r="AE14" s="7"/>
      <c r="AF14" s="10"/>
    </row>
    <row r="15" spans="1:32" ht="51" thickBot="1">
      <c r="A15" s="14"/>
      <c r="B15" s="15" t="s">
        <v>31</v>
      </c>
      <c r="C15" s="10">
        <f>SUM(C14)</f>
        <v>0</v>
      </c>
      <c r="D15" s="10">
        <f>SUM(D14)</f>
        <v>0</v>
      </c>
      <c r="E15" s="10">
        <f aca="true" t="shared" si="1" ref="E15:AE15">SUM(E14)</f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1">
        <f t="shared" si="1"/>
        <v>100</v>
      </c>
      <c r="L15" s="7">
        <f t="shared" si="1"/>
        <v>0</v>
      </c>
      <c r="M15" s="19">
        <f t="shared" si="1"/>
        <v>0</v>
      </c>
      <c r="N15" s="7">
        <f t="shared" si="1"/>
        <v>0</v>
      </c>
      <c r="O15" s="11">
        <f t="shared" si="1"/>
        <v>0</v>
      </c>
      <c r="P15" s="14">
        <f t="shared" si="1"/>
        <v>0</v>
      </c>
      <c r="Q15" s="11">
        <f t="shared" si="1"/>
        <v>0</v>
      </c>
      <c r="R15" s="7">
        <f t="shared" si="1"/>
        <v>0</v>
      </c>
      <c r="S15" s="11">
        <f t="shared" si="1"/>
        <v>0</v>
      </c>
      <c r="T15" s="7">
        <f t="shared" si="1"/>
        <v>0</v>
      </c>
      <c r="U15" s="11">
        <f t="shared" si="1"/>
        <v>0</v>
      </c>
      <c r="V15" s="7">
        <f t="shared" si="1"/>
        <v>0</v>
      </c>
      <c r="W15" s="11">
        <f t="shared" si="1"/>
        <v>0</v>
      </c>
      <c r="X15" s="7">
        <f t="shared" si="1"/>
        <v>0</v>
      </c>
      <c r="Y15" s="10">
        <f t="shared" si="1"/>
        <v>0</v>
      </c>
      <c r="Z15" s="7">
        <f t="shared" si="1"/>
        <v>0</v>
      </c>
      <c r="AA15" s="10">
        <f t="shared" si="1"/>
        <v>0</v>
      </c>
      <c r="AB15" s="10">
        <f t="shared" si="1"/>
        <v>0</v>
      </c>
      <c r="AC15" s="10">
        <f t="shared" si="1"/>
        <v>0</v>
      </c>
      <c r="AD15" s="10">
        <f t="shared" si="1"/>
        <v>0</v>
      </c>
      <c r="AE15" s="10">
        <f t="shared" si="1"/>
        <v>0</v>
      </c>
      <c r="AF15" s="10">
        <f>SUM(AF14)</f>
        <v>0</v>
      </c>
    </row>
    <row r="16" spans="1:32" ht="51" thickBot="1">
      <c r="A16" s="272" t="s">
        <v>34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4"/>
    </row>
    <row r="17" spans="1:32" ht="51" thickBot="1">
      <c r="A17" s="21">
        <v>4</v>
      </c>
      <c r="B17" s="22" t="s">
        <v>236</v>
      </c>
      <c r="C17" s="23"/>
      <c r="D17" s="24"/>
      <c r="E17" s="24"/>
      <c r="F17" s="24"/>
      <c r="G17" s="24"/>
      <c r="H17" s="24"/>
      <c r="I17" s="24"/>
      <c r="J17" s="24">
        <v>62</v>
      </c>
      <c r="K17" s="25"/>
      <c r="L17" s="33"/>
      <c r="M17" s="21"/>
      <c r="N17" s="24"/>
      <c r="O17" s="21"/>
      <c r="P17" s="25">
        <v>2</v>
      </c>
      <c r="Q17" s="21"/>
      <c r="R17" s="25">
        <v>7</v>
      </c>
      <c r="S17" s="21"/>
      <c r="T17" s="25"/>
      <c r="U17" s="33"/>
      <c r="V17" s="21"/>
      <c r="W17" s="27"/>
      <c r="X17" s="25"/>
      <c r="Y17" s="21"/>
      <c r="Z17" s="25"/>
      <c r="AA17" s="21"/>
      <c r="AB17" s="23"/>
      <c r="AC17" s="25"/>
      <c r="AD17" s="21"/>
      <c r="AE17" s="21"/>
      <c r="AF17" s="24"/>
    </row>
    <row r="18" spans="1:32" ht="101.25" thickBot="1">
      <c r="A18" s="14">
        <v>5</v>
      </c>
      <c r="B18" s="18" t="s">
        <v>308</v>
      </c>
      <c r="C18" s="7"/>
      <c r="D18" s="10"/>
      <c r="E18" s="10"/>
      <c r="F18" s="10"/>
      <c r="G18" s="10"/>
      <c r="H18" s="10"/>
      <c r="I18" s="10">
        <v>42</v>
      </c>
      <c r="J18" s="10">
        <v>64</v>
      </c>
      <c r="K18" s="11"/>
      <c r="L18" s="19"/>
      <c r="M18" s="14"/>
      <c r="N18" s="10"/>
      <c r="O18" s="11"/>
      <c r="P18" s="14"/>
      <c r="Q18" s="11"/>
      <c r="R18" s="14">
        <v>2</v>
      </c>
      <c r="S18" s="11"/>
      <c r="T18" s="14"/>
      <c r="U18" s="19"/>
      <c r="V18" s="14"/>
      <c r="W18" s="10">
        <v>13</v>
      </c>
      <c r="X18" s="11"/>
      <c r="Y18" s="7"/>
      <c r="Z18" s="9">
        <v>6</v>
      </c>
      <c r="AA18" s="11"/>
      <c r="AB18" s="14"/>
      <c r="AC18" s="11"/>
      <c r="AD18" s="14"/>
      <c r="AE18" s="14"/>
      <c r="AF18" s="10"/>
    </row>
    <row r="19" spans="1:32" ht="51" thickBot="1">
      <c r="A19" s="14">
        <v>6</v>
      </c>
      <c r="B19" s="15" t="s">
        <v>158</v>
      </c>
      <c r="C19" s="7"/>
      <c r="D19" s="10"/>
      <c r="E19" s="10"/>
      <c r="F19" s="10"/>
      <c r="G19" s="10">
        <v>45</v>
      </c>
      <c r="H19" s="10"/>
      <c r="I19" s="10"/>
      <c r="J19" s="10">
        <v>28</v>
      </c>
      <c r="K19" s="11"/>
      <c r="L19" s="19"/>
      <c r="M19" s="14"/>
      <c r="N19" s="10"/>
      <c r="O19" s="14"/>
      <c r="P19" s="11"/>
      <c r="Q19" s="14">
        <v>3</v>
      </c>
      <c r="R19" s="11">
        <v>3</v>
      </c>
      <c r="S19" s="14"/>
      <c r="T19" s="11"/>
      <c r="U19" s="19"/>
      <c r="V19" s="14"/>
      <c r="W19" s="10">
        <v>72</v>
      </c>
      <c r="X19" s="11"/>
      <c r="Y19" s="14"/>
      <c r="Z19" s="11"/>
      <c r="AA19" s="19"/>
      <c r="AB19" s="14"/>
      <c r="AC19" s="11"/>
      <c r="AD19" s="14"/>
      <c r="AE19" s="14"/>
      <c r="AF19" s="10"/>
    </row>
    <row r="20" spans="1:32" ht="51" thickBot="1">
      <c r="A20" s="14">
        <v>7</v>
      </c>
      <c r="B20" s="15" t="s">
        <v>47</v>
      </c>
      <c r="C20" s="7"/>
      <c r="D20" s="10"/>
      <c r="E20" s="10"/>
      <c r="F20" s="10"/>
      <c r="G20" s="10"/>
      <c r="H20" s="10"/>
      <c r="I20" s="10"/>
      <c r="J20" s="10"/>
      <c r="K20" s="11"/>
      <c r="L20" s="19"/>
      <c r="M20" s="14"/>
      <c r="N20" s="10">
        <v>18</v>
      </c>
      <c r="O20" s="11"/>
      <c r="P20" s="14">
        <v>14</v>
      </c>
      <c r="Q20" s="11"/>
      <c r="R20" s="14"/>
      <c r="S20" s="11"/>
      <c r="T20" s="14"/>
      <c r="U20" s="19"/>
      <c r="V20" s="14"/>
      <c r="W20" s="10"/>
      <c r="X20" s="11"/>
      <c r="Y20" s="14"/>
      <c r="Z20" s="10"/>
      <c r="AA20" s="11"/>
      <c r="AB20" s="14"/>
      <c r="AC20" s="11"/>
      <c r="AD20" s="14"/>
      <c r="AE20" s="14"/>
      <c r="AF20" s="10"/>
    </row>
    <row r="21" spans="1:32" ht="101.25" thickBot="1">
      <c r="A21" s="14" t="s">
        <v>37</v>
      </c>
      <c r="B21" s="15" t="s">
        <v>75</v>
      </c>
      <c r="C21" s="7"/>
      <c r="D21" s="10">
        <v>50</v>
      </c>
      <c r="E21" s="10"/>
      <c r="F21" s="10"/>
      <c r="G21" s="10"/>
      <c r="H21" s="10"/>
      <c r="I21" s="10"/>
      <c r="J21" s="10"/>
      <c r="K21" s="11"/>
      <c r="L21" s="19"/>
      <c r="M21" s="14"/>
      <c r="N21" s="10"/>
      <c r="O21" s="16"/>
      <c r="P21" s="7"/>
      <c r="Q21" s="9"/>
      <c r="R21" s="9"/>
      <c r="S21" s="9"/>
      <c r="T21" s="9"/>
      <c r="U21" s="16"/>
      <c r="V21" s="7"/>
      <c r="W21" s="9"/>
      <c r="X21" s="17"/>
      <c r="Y21" s="7"/>
      <c r="Z21" s="9"/>
      <c r="AA21" s="17"/>
      <c r="AB21" s="7"/>
      <c r="AC21" s="9"/>
      <c r="AD21" s="9"/>
      <c r="AE21" s="9"/>
      <c r="AF21" s="9"/>
    </row>
    <row r="22" spans="1:32" ht="51" thickBot="1">
      <c r="A22" s="7"/>
      <c r="B22" s="8" t="s">
        <v>31</v>
      </c>
      <c r="C22" s="7">
        <f aca="true" t="shared" si="2" ref="C22:AF22">SUM(C17:C21)</f>
        <v>0</v>
      </c>
      <c r="D22" s="7">
        <f t="shared" si="2"/>
        <v>50</v>
      </c>
      <c r="E22" s="7">
        <f t="shared" si="2"/>
        <v>0</v>
      </c>
      <c r="F22" s="7">
        <f t="shared" si="2"/>
        <v>0</v>
      </c>
      <c r="G22" s="7">
        <f t="shared" si="2"/>
        <v>45</v>
      </c>
      <c r="H22" s="7">
        <f t="shared" si="2"/>
        <v>0</v>
      </c>
      <c r="I22" s="7">
        <f t="shared" si="2"/>
        <v>42</v>
      </c>
      <c r="J22" s="7">
        <f t="shared" si="2"/>
        <v>154</v>
      </c>
      <c r="K22" s="16">
        <f t="shared" si="2"/>
        <v>0</v>
      </c>
      <c r="L22" s="16">
        <f t="shared" si="2"/>
        <v>0</v>
      </c>
      <c r="M22" s="16">
        <f t="shared" si="2"/>
        <v>0</v>
      </c>
      <c r="N22" s="16">
        <f t="shared" si="2"/>
        <v>18</v>
      </c>
      <c r="O22" s="16">
        <f t="shared" si="2"/>
        <v>0</v>
      </c>
      <c r="P22" s="16">
        <f t="shared" si="2"/>
        <v>16</v>
      </c>
      <c r="Q22" s="16">
        <f t="shared" si="2"/>
        <v>3</v>
      </c>
      <c r="R22" s="16">
        <f t="shared" si="2"/>
        <v>12</v>
      </c>
      <c r="S22" s="16">
        <f t="shared" si="2"/>
        <v>0</v>
      </c>
      <c r="T22" s="16">
        <f t="shared" si="2"/>
        <v>0</v>
      </c>
      <c r="U22" s="16">
        <f t="shared" si="2"/>
        <v>0</v>
      </c>
      <c r="V22" s="16">
        <f t="shared" si="2"/>
        <v>0</v>
      </c>
      <c r="W22" s="16">
        <f t="shared" si="2"/>
        <v>85</v>
      </c>
      <c r="X22" s="7">
        <f t="shared" si="2"/>
        <v>0</v>
      </c>
      <c r="Y22" s="7">
        <f t="shared" si="2"/>
        <v>0</v>
      </c>
      <c r="Z22" s="9">
        <f t="shared" si="2"/>
        <v>6</v>
      </c>
      <c r="AA22" s="7">
        <f t="shared" si="2"/>
        <v>0</v>
      </c>
      <c r="AB22" s="7">
        <f t="shared" si="2"/>
        <v>0</v>
      </c>
      <c r="AC22" s="7">
        <f t="shared" si="2"/>
        <v>0</v>
      </c>
      <c r="AD22" s="7">
        <f t="shared" si="2"/>
        <v>0</v>
      </c>
      <c r="AE22" s="7">
        <f t="shared" si="2"/>
        <v>0</v>
      </c>
      <c r="AF22" s="7">
        <f t="shared" si="2"/>
        <v>0</v>
      </c>
    </row>
    <row r="23" spans="1:32" ht="51" thickBot="1">
      <c r="A23" s="272" t="s">
        <v>30</v>
      </c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4"/>
    </row>
    <row r="24" spans="1:32" ht="151.5" thickBot="1">
      <c r="A24" s="14">
        <v>8.9</v>
      </c>
      <c r="B24" s="18" t="s">
        <v>237</v>
      </c>
      <c r="C24" s="14"/>
      <c r="D24" s="10"/>
      <c r="E24" s="14"/>
      <c r="F24" s="14"/>
      <c r="G24" s="14"/>
      <c r="H24" s="10"/>
      <c r="I24" s="10"/>
      <c r="J24" s="10"/>
      <c r="K24" s="11"/>
      <c r="L24" s="19"/>
      <c r="M24" s="14"/>
      <c r="N24" s="11"/>
      <c r="O24" s="7"/>
      <c r="P24" s="11"/>
      <c r="Q24" s="7"/>
      <c r="R24" s="11"/>
      <c r="S24" s="7"/>
      <c r="T24" s="11">
        <v>185</v>
      </c>
      <c r="U24" s="16"/>
      <c r="V24" s="14"/>
      <c r="W24" s="11"/>
      <c r="X24" s="7"/>
      <c r="Y24" s="7"/>
      <c r="Z24" s="11"/>
      <c r="AA24" s="7"/>
      <c r="AB24" s="7"/>
      <c r="AC24" s="11"/>
      <c r="AD24" s="7"/>
      <c r="AE24" s="10"/>
      <c r="AF24" s="10"/>
    </row>
    <row r="25" spans="1:32" ht="151.5" thickBot="1">
      <c r="A25" s="14">
        <v>10</v>
      </c>
      <c r="B25" s="13" t="s">
        <v>238</v>
      </c>
      <c r="C25" s="14"/>
      <c r="D25" s="9"/>
      <c r="E25" s="9">
        <v>33</v>
      </c>
      <c r="F25" s="9"/>
      <c r="G25" s="9"/>
      <c r="H25" s="10"/>
      <c r="I25" s="10"/>
      <c r="J25" s="10">
        <v>39.8</v>
      </c>
      <c r="K25" s="11"/>
      <c r="L25" s="19"/>
      <c r="M25" s="14"/>
      <c r="N25" s="10"/>
      <c r="O25" s="10"/>
      <c r="P25" s="10">
        <v>2</v>
      </c>
      <c r="Q25" s="10">
        <v>4</v>
      </c>
      <c r="R25" s="10">
        <v>2.6</v>
      </c>
      <c r="S25" s="10">
        <v>5.5</v>
      </c>
      <c r="T25" s="10">
        <v>16</v>
      </c>
      <c r="U25" s="11"/>
      <c r="V25" s="14"/>
      <c r="W25" s="10"/>
      <c r="X25" s="10"/>
      <c r="Y25" s="10"/>
      <c r="Z25" s="10"/>
      <c r="AA25" s="10"/>
      <c r="AB25" s="10"/>
      <c r="AC25" s="10"/>
      <c r="AD25" s="10"/>
      <c r="AE25" s="10"/>
      <c r="AF25" s="10">
        <v>1.1</v>
      </c>
    </row>
    <row r="26" spans="1:32" ht="51" thickBot="1">
      <c r="A26" s="14"/>
      <c r="B26" s="15" t="s">
        <v>7</v>
      </c>
      <c r="C26" s="7">
        <f>SUM(C24:C25)</f>
        <v>0</v>
      </c>
      <c r="D26" s="7">
        <f aca="true" t="shared" si="3" ref="D26:AF26">SUM(D24:D25)</f>
        <v>0</v>
      </c>
      <c r="E26" s="7">
        <f t="shared" si="3"/>
        <v>33</v>
      </c>
      <c r="F26" s="7">
        <f t="shared" si="3"/>
        <v>0</v>
      </c>
      <c r="G26" s="7">
        <f t="shared" si="3"/>
        <v>0</v>
      </c>
      <c r="H26" s="7">
        <f t="shared" si="3"/>
        <v>0</v>
      </c>
      <c r="I26" s="7">
        <f t="shared" si="3"/>
        <v>0</v>
      </c>
      <c r="J26" s="7">
        <f t="shared" si="3"/>
        <v>39.8</v>
      </c>
      <c r="K26" s="16">
        <f t="shared" si="3"/>
        <v>0</v>
      </c>
      <c r="L26" s="16">
        <f t="shared" si="3"/>
        <v>0</v>
      </c>
      <c r="M26" s="16">
        <f t="shared" si="3"/>
        <v>0</v>
      </c>
      <c r="N26" s="16">
        <f t="shared" si="3"/>
        <v>0</v>
      </c>
      <c r="O26" s="16">
        <f t="shared" si="3"/>
        <v>0</v>
      </c>
      <c r="P26" s="16">
        <f t="shared" si="3"/>
        <v>2</v>
      </c>
      <c r="Q26" s="16">
        <f t="shared" si="3"/>
        <v>4</v>
      </c>
      <c r="R26" s="16">
        <f t="shared" si="3"/>
        <v>2.6</v>
      </c>
      <c r="S26" s="16">
        <f t="shared" si="3"/>
        <v>5.5</v>
      </c>
      <c r="T26" s="16">
        <f t="shared" si="3"/>
        <v>201</v>
      </c>
      <c r="U26" s="16">
        <f t="shared" si="3"/>
        <v>0</v>
      </c>
      <c r="V26" s="16">
        <f t="shared" si="3"/>
        <v>0</v>
      </c>
      <c r="W26" s="16">
        <f t="shared" si="3"/>
        <v>0</v>
      </c>
      <c r="X26" s="7">
        <f t="shared" si="3"/>
        <v>0</v>
      </c>
      <c r="Y26" s="7">
        <f t="shared" si="3"/>
        <v>0</v>
      </c>
      <c r="Z26" s="9">
        <f t="shared" si="3"/>
        <v>0</v>
      </c>
      <c r="AA26" s="7">
        <f t="shared" si="3"/>
        <v>0</v>
      </c>
      <c r="AB26" s="7">
        <f t="shared" si="3"/>
        <v>0</v>
      </c>
      <c r="AC26" s="7">
        <f t="shared" si="3"/>
        <v>0</v>
      </c>
      <c r="AD26" s="7">
        <f t="shared" si="3"/>
        <v>0</v>
      </c>
      <c r="AE26" s="7">
        <f t="shared" si="3"/>
        <v>0</v>
      </c>
      <c r="AF26" s="7">
        <f t="shared" si="3"/>
        <v>1.1</v>
      </c>
    </row>
    <row r="27" spans="1:32" ht="51" thickBot="1">
      <c r="A27" s="277" t="s">
        <v>32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9"/>
    </row>
    <row r="28" spans="1:32" ht="51" thickBot="1">
      <c r="A28" s="14">
        <v>11</v>
      </c>
      <c r="B28" s="29" t="s">
        <v>188</v>
      </c>
      <c r="C28" s="7"/>
      <c r="D28" s="9"/>
      <c r="E28" s="9"/>
      <c r="F28" s="9"/>
      <c r="G28" s="9"/>
      <c r="H28" s="10"/>
      <c r="I28" s="10"/>
      <c r="J28" s="10"/>
      <c r="K28" s="11"/>
      <c r="L28" s="19"/>
      <c r="M28" s="14"/>
      <c r="N28" s="10"/>
      <c r="O28" s="11"/>
      <c r="P28" s="7"/>
      <c r="Q28" s="11">
        <v>3</v>
      </c>
      <c r="R28" s="7"/>
      <c r="S28" s="11">
        <v>40</v>
      </c>
      <c r="T28" s="7">
        <v>50</v>
      </c>
      <c r="U28" s="11"/>
      <c r="V28" s="14"/>
      <c r="W28" s="9"/>
      <c r="X28" s="7"/>
      <c r="Y28" s="10"/>
      <c r="Z28" s="9"/>
      <c r="AA28" s="7"/>
      <c r="AB28" s="7"/>
      <c r="AC28" s="11"/>
      <c r="AD28" s="7"/>
      <c r="AE28" s="11"/>
      <c r="AF28" s="7"/>
    </row>
    <row r="29" spans="1:32" ht="201.75" thickBot="1">
      <c r="A29" s="14">
        <v>12</v>
      </c>
      <c r="B29" s="15" t="s">
        <v>205</v>
      </c>
      <c r="C29" s="14"/>
      <c r="D29" s="10"/>
      <c r="E29" s="10"/>
      <c r="F29" s="10"/>
      <c r="G29" s="10"/>
      <c r="H29" s="10"/>
      <c r="I29" s="10"/>
      <c r="J29" s="10">
        <v>50</v>
      </c>
      <c r="K29" s="11"/>
      <c r="L29" s="19"/>
      <c r="M29" s="14"/>
      <c r="N29" s="10"/>
      <c r="O29" s="10"/>
      <c r="P29" s="10"/>
      <c r="Q29" s="10"/>
      <c r="R29" s="10"/>
      <c r="S29" s="10"/>
      <c r="T29" s="10"/>
      <c r="U29" s="11"/>
      <c r="V29" s="14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ht="51" thickBot="1">
      <c r="A30" s="12">
        <v>13</v>
      </c>
      <c r="B30" s="13" t="s">
        <v>291</v>
      </c>
      <c r="C30" s="7"/>
      <c r="D30" s="10"/>
      <c r="E30" s="10"/>
      <c r="F30" s="10"/>
      <c r="G30" s="10"/>
      <c r="H30" s="10"/>
      <c r="I30" s="10"/>
      <c r="J30" s="10"/>
      <c r="K30" s="11"/>
      <c r="L30" s="19"/>
      <c r="M30" s="14"/>
      <c r="N30" s="10"/>
      <c r="O30" s="10"/>
      <c r="P30" s="7">
        <v>12</v>
      </c>
      <c r="Q30" s="10"/>
      <c r="R30" s="10"/>
      <c r="S30" s="10"/>
      <c r="T30" s="10">
        <v>56</v>
      </c>
      <c r="U30" s="11"/>
      <c r="V30" s="14"/>
      <c r="W30" s="10"/>
      <c r="X30" s="10"/>
      <c r="Y30" s="10"/>
      <c r="Z30" s="10"/>
      <c r="AA30" s="10"/>
      <c r="AB30" s="7">
        <v>0.6</v>
      </c>
      <c r="AC30" s="10"/>
      <c r="AD30" s="10"/>
      <c r="AE30" s="10"/>
      <c r="AF30" s="10"/>
    </row>
    <row r="31" spans="1:32" ht="101.25" thickBot="1">
      <c r="A31" s="14" t="s">
        <v>37</v>
      </c>
      <c r="B31" s="15" t="s">
        <v>63</v>
      </c>
      <c r="C31" s="10">
        <v>35</v>
      </c>
      <c r="D31" s="10"/>
      <c r="E31" s="10"/>
      <c r="F31" s="10"/>
      <c r="G31" s="10"/>
      <c r="H31" s="10"/>
      <c r="I31" s="10"/>
      <c r="J31" s="10"/>
      <c r="K31" s="11"/>
      <c r="L31" s="19"/>
      <c r="M31" s="14"/>
      <c r="N31" s="10"/>
      <c r="O31" s="10"/>
      <c r="P31" s="10"/>
      <c r="Q31" s="10"/>
      <c r="R31" s="10"/>
      <c r="S31" s="10"/>
      <c r="T31" s="10"/>
      <c r="U31" s="16"/>
      <c r="V31" s="14"/>
      <c r="W31" s="10"/>
      <c r="X31" s="11"/>
      <c r="Y31" s="14"/>
      <c r="Z31" s="10"/>
      <c r="AA31" s="10"/>
      <c r="AB31" s="10"/>
      <c r="AC31" s="10"/>
      <c r="AD31" s="10"/>
      <c r="AE31" s="10"/>
      <c r="AF31" s="10"/>
    </row>
    <row r="32" spans="1:32" ht="159.75" customHeight="1" thickBot="1">
      <c r="A32" s="14">
        <v>14</v>
      </c>
      <c r="B32" s="15" t="s">
        <v>203</v>
      </c>
      <c r="C32" s="7"/>
      <c r="D32" s="10"/>
      <c r="E32" s="10"/>
      <c r="F32" s="10"/>
      <c r="G32" s="10"/>
      <c r="H32" s="10"/>
      <c r="I32" s="10"/>
      <c r="J32" s="10"/>
      <c r="K32" s="11"/>
      <c r="L32" s="19"/>
      <c r="M32" s="14">
        <v>100</v>
      </c>
      <c r="N32" s="10"/>
      <c r="O32" s="10"/>
      <c r="P32" s="10"/>
      <c r="Q32" s="10"/>
      <c r="R32" s="10"/>
      <c r="S32" s="10"/>
      <c r="T32" s="10"/>
      <c r="U32" s="11"/>
      <c r="V32" s="14"/>
      <c r="W32" s="10"/>
      <c r="X32" s="10"/>
      <c r="Y32" s="10"/>
      <c r="Z32" s="10"/>
      <c r="AA32" s="10"/>
      <c r="AB32" s="10"/>
      <c r="AC32" s="10"/>
      <c r="AD32" s="10"/>
      <c r="AE32" s="10"/>
      <c r="AF32" s="9"/>
    </row>
    <row r="33" spans="1:32" ht="51" thickBot="1">
      <c r="A33" s="5"/>
      <c r="B33" s="15" t="s">
        <v>7</v>
      </c>
      <c r="C33" s="7">
        <f aca="true" t="shared" si="4" ref="C33:AF33">SUM(C28:C32)</f>
        <v>35</v>
      </c>
      <c r="D33" s="7">
        <f t="shared" si="4"/>
        <v>0</v>
      </c>
      <c r="E33" s="7">
        <f t="shared" si="4"/>
        <v>0</v>
      </c>
      <c r="F33" s="7">
        <f t="shared" si="4"/>
        <v>0</v>
      </c>
      <c r="G33" s="7">
        <f t="shared" si="4"/>
        <v>0</v>
      </c>
      <c r="H33" s="7">
        <f t="shared" si="4"/>
        <v>0</v>
      </c>
      <c r="I33" s="7">
        <f t="shared" si="4"/>
        <v>0</v>
      </c>
      <c r="J33" s="7">
        <f t="shared" si="4"/>
        <v>50</v>
      </c>
      <c r="K33" s="16">
        <f t="shared" si="4"/>
        <v>0</v>
      </c>
      <c r="L33" s="16">
        <f t="shared" si="4"/>
        <v>0</v>
      </c>
      <c r="M33" s="16">
        <f t="shared" si="4"/>
        <v>100</v>
      </c>
      <c r="N33" s="16">
        <f t="shared" si="4"/>
        <v>0</v>
      </c>
      <c r="O33" s="16">
        <f t="shared" si="4"/>
        <v>0</v>
      </c>
      <c r="P33" s="16">
        <f t="shared" si="4"/>
        <v>12</v>
      </c>
      <c r="Q33" s="16">
        <f t="shared" si="4"/>
        <v>3</v>
      </c>
      <c r="R33" s="16">
        <f t="shared" si="4"/>
        <v>0</v>
      </c>
      <c r="S33" s="16">
        <f t="shared" si="4"/>
        <v>40</v>
      </c>
      <c r="T33" s="16">
        <f t="shared" si="4"/>
        <v>106</v>
      </c>
      <c r="U33" s="16">
        <f t="shared" si="4"/>
        <v>0</v>
      </c>
      <c r="V33" s="16">
        <f t="shared" si="4"/>
        <v>0</v>
      </c>
      <c r="W33" s="16">
        <f t="shared" si="4"/>
        <v>0</v>
      </c>
      <c r="X33" s="16">
        <f t="shared" si="4"/>
        <v>0</v>
      </c>
      <c r="Y33" s="7">
        <f t="shared" si="4"/>
        <v>0</v>
      </c>
      <c r="Z33" s="9">
        <f t="shared" si="4"/>
        <v>0</v>
      </c>
      <c r="AA33" s="7">
        <f t="shared" si="4"/>
        <v>0</v>
      </c>
      <c r="AB33" s="7">
        <f t="shared" si="4"/>
        <v>0.6</v>
      </c>
      <c r="AC33" s="7">
        <f t="shared" si="4"/>
        <v>0</v>
      </c>
      <c r="AD33" s="7">
        <f t="shared" si="4"/>
        <v>0</v>
      </c>
      <c r="AE33" s="7">
        <f t="shared" si="4"/>
        <v>0</v>
      </c>
      <c r="AF33" s="7">
        <f t="shared" si="4"/>
        <v>0</v>
      </c>
    </row>
    <row r="34" spans="1:32" ht="101.25" thickBot="1">
      <c r="A34" s="78"/>
      <c r="B34" s="15" t="s">
        <v>76</v>
      </c>
      <c r="C34" s="7"/>
      <c r="D34" s="7"/>
      <c r="E34" s="7"/>
      <c r="F34" s="7"/>
      <c r="G34" s="7"/>
      <c r="H34" s="7"/>
      <c r="I34" s="7"/>
      <c r="J34" s="7"/>
      <c r="K34" s="16"/>
      <c r="L34" s="16"/>
      <c r="M34" s="7"/>
      <c r="N34" s="7"/>
      <c r="O34" s="7"/>
      <c r="P34" s="7"/>
      <c r="Q34" s="7"/>
      <c r="R34" s="7"/>
      <c r="S34" s="7"/>
      <c r="T34" s="7"/>
      <c r="U34" s="16"/>
      <c r="V34" s="7"/>
      <c r="W34" s="9"/>
      <c r="X34" s="7"/>
      <c r="Y34" s="7"/>
      <c r="Z34" s="9"/>
      <c r="AA34" s="7"/>
      <c r="AB34" s="7"/>
      <c r="AC34" s="7"/>
      <c r="AD34" s="7"/>
      <c r="AE34" s="7">
        <v>6</v>
      </c>
      <c r="AF34" s="7"/>
    </row>
    <row r="35" spans="1:32" ht="51" thickBot="1">
      <c r="A35" s="14"/>
      <c r="B35" s="20" t="s">
        <v>11</v>
      </c>
      <c r="C35" s="7">
        <f aca="true" t="shared" si="5" ref="C35:X35">SUM(C12+C22+C26+C33+C15)</f>
        <v>85</v>
      </c>
      <c r="D35" s="7">
        <f t="shared" si="5"/>
        <v>50</v>
      </c>
      <c r="E35" s="7">
        <f t="shared" si="5"/>
        <v>33</v>
      </c>
      <c r="F35" s="7">
        <f t="shared" si="5"/>
        <v>0</v>
      </c>
      <c r="G35" s="7">
        <f t="shared" si="5"/>
        <v>45</v>
      </c>
      <c r="H35" s="7">
        <f t="shared" si="5"/>
        <v>16</v>
      </c>
      <c r="I35" s="7">
        <f t="shared" si="5"/>
        <v>42</v>
      </c>
      <c r="J35" s="7">
        <f t="shared" si="5"/>
        <v>243.8</v>
      </c>
      <c r="K35" s="16">
        <f t="shared" si="5"/>
        <v>100</v>
      </c>
      <c r="L35" s="16">
        <f t="shared" si="5"/>
        <v>0</v>
      </c>
      <c r="M35" s="16">
        <f t="shared" si="5"/>
        <v>100</v>
      </c>
      <c r="N35" s="16">
        <f t="shared" si="5"/>
        <v>18</v>
      </c>
      <c r="O35" s="16">
        <f t="shared" si="5"/>
        <v>0</v>
      </c>
      <c r="P35" s="16">
        <f t="shared" si="5"/>
        <v>36</v>
      </c>
      <c r="Q35" s="16">
        <f t="shared" si="5"/>
        <v>17</v>
      </c>
      <c r="R35" s="16">
        <f t="shared" si="5"/>
        <v>14.6</v>
      </c>
      <c r="S35" s="16">
        <f t="shared" si="5"/>
        <v>45.5</v>
      </c>
      <c r="T35" s="16">
        <f t="shared" si="5"/>
        <v>521</v>
      </c>
      <c r="U35" s="16">
        <f t="shared" si="5"/>
        <v>0</v>
      </c>
      <c r="V35" s="16">
        <f t="shared" si="5"/>
        <v>0</v>
      </c>
      <c r="W35" s="16">
        <f t="shared" si="5"/>
        <v>85</v>
      </c>
      <c r="X35" s="16">
        <f t="shared" si="5"/>
        <v>0</v>
      </c>
      <c r="Y35" s="7">
        <f aca="true" t="shared" si="6" ref="Y35:AD35">SUM(Y12+Y22+Y26+Y33)</f>
        <v>0</v>
      </c>
      <c r="Z35" s="9">
        <f t="shared" si="6"/>
        <v>6</v>
      </c>
      <c r="AA35" s="7">
        <f t="shared" si="6"/>
        <v>10.7</v>
      </c>
      <c r="AB35" s="7">
        <f t="shared" si="6"/>
        <v>0.6</v>
      </c>
      <c r="AC35" s="7">
        <f t="shared" si="6"/>
        <v>2.4</v>
      </c>
      <c r="AD35" s="7">
        <f t="shared" si="6"/>
        <v>0</v>
      </c>
      <c r="AE35" s="7">
        <v>6</v>
      </c>
      <c r="AF35" s="7">
        <f>SUM(AF12+AF22+AF26+AF33)</f>
        <v>1.1</v>
      </c>
    </row>
    <row r="36" spans="1:32" ht="51" thickBot="1">
      <c r="A36" s="272" t="s">
        <v>43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4"/>
    </row>
    <row r="37" spans="1:32" ht="51" thickBot="1">
      <c r="A37" s="272" t="s">
        <v>14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4"/>
    </row>
    <row r="38" spans="1:32" ht="48" customHeight="1">
      <c r="A38" s="286" t="s">
        <v>130</v>
      </c>
      <c r="B38" s="282" t="s">
        <v>24</v>
      </c>
      <c r="C38" s="268" t="s">
        <v>63</v>
      </c>
      <c r="D38" s="268" t="s">
        <v>64</v>
      </c>
      <c r="E38" s="268" t="s">
        <v>65</v>
      </c>
      <c r="F38" s="268" t="s">
        <v>66</v>
      </c>
      <c r="G38" s="268" t="s">
        <v>60</v>
      </c>
      <c r="H38" s="268" t="s">
        <v>67</v>
      </c>
      <c r="I38" s="268" t="s">
        <v>114</v>
      </c>
      <c r="J38" s="268" t="s">
        <v>108</v>
      </c>
      <c r="K38" s="79"/>
      <c r="L38" s="79"/>
      <c r="M38" s="268" t="s">
        <v>120</v>
      </c>
      <c r="N38" s="268" t="s">
        <v>69</v>
      </c>
      <c r="O38" s="268" t="s">
        <v>48</v>
      </c>
      <c r="P38" s="268" t="s">
        <v>49</v>
      </c>
      <c r="Q38" s="268" t="s">
        <v>70</v>
      </c>
      <c r="R38" s="268" t="s">
        <v>50</v>
      </c>
      <c r="S38" s="268" t="s">
        <v>71</v>
      </c>
      <c r="T38" s="268" t="s">
        <v>208</v>
      </c>
      <c r="U38" s="275" t="s">
        <v>74</v>
      </c>
      <c r="V38" s="70"/>
      <c r="W38" s="270" t="s">
        <v>111</v>
      </c>
      <c r="X38" s="268" t="s">
        <v>116</v>
      </c>
      <c r="Y38" s="268" t="s">
        <v>117</v>
      </c>
      <c r="Z38" s="270" t="s">
        <v>51</v>
      </c>
      <c r="AA38" s="268" t="s">
        <v>52</v>
      </c>
      <c r="AB38" s="268" t="s">
        <v>54</v>
      </c>
      <c r="AC38" s="70"/>
      <c r="AD38" s="268" t="s">
        <v>72</v>
      </c>
      <c r="AE38" s="268" t="s">
        <v>53</v>
      </c>
      <c r="AF38" s="268" t="s">
        <v>73</v>
      </c>
    </row>
    <row r="39" spans="1:32" ht="407.25" thickBot="1">
      <c r="A39" s="287"/>
      <c r="B39" s="283"/>
      <c r="C39" s="269"/>
      <c r="D39" s="269"/>
      <c r="E39" s="269"/>
      <c r="F39" s="269"/>
      <c r="G39" s="269"/>
      <c r="H39" s="269"/>
      <c r="I39" s="269"/>
      <c r="J39" s="269"/>
      <c r="K39" s="80" t="s">
        <v>68</v>
      </c>
      <c r="L39" s="80" t="s">
        <v>128</v>
      </c>
      <c r="M39" s="269"/>
      <c r="N39" s="269"/>
      <c r="O39" s="269"/>
      <c r="P39" s="269"/>
      <c r="Q39" s="269"/>
      <c r="R39" s="269"/>
      <c r="S39" s="269"/>
      <c r="T39" s="269"/>
      <c r="U39" s="276"/>
      <c r="V39" s="71" t="s">
        <v>185</v>
      </c>
      <c r="W39" s="271"/>
      <c r="X39" s="269"/>
      <c r="Y39" s="269"/>
      <c r="Z39" s="271"/>
      <c r="AA39" s="269"/>
      <c r="AB39" s="269"/>
      <c r="AC39" s="71" t="s">
        <v>184</v>
      </c>
      <c r="AD39" s="269"/>
      <c r="AE39" s="269"/>
      <c r="AF39" s="269"/>
    </row>
    <row r="40" spans="1:32" ht="51" thickBot="1">
      <c r="A40" s="78">
        <v>1</v>
      </c>
      <c r="B40" s="4">
        <v>2</v>
      </c>
      <c r="C40" s="6">
        <v>3</v>
      </c>
      <c r="D40" s="5">
        <v>4</v>
      </c>
      <c r="E40" s="5">
        <v>5</v>
      </c>
      <c r="F40" s="5">
        <v>6</v>
      </c>
      <c r="G40" s="5">
        <v>7</v>
      </c>
      <c r="H40" s="5" t="s">
        <v>55</v>
      </c>
      <c r="I40" s="5">
        <v>9</v>
      </c>
      <c r="J40" s="60">
        <v>10</v>
      </c>
      <c r="K40" s="73">
        <v>11</v>
      </c>
      <c r="L40" s="73">
        <v>12</v>
      </c>
      <c r="M40" s="5">
        <v>13</v>
      </c>
      <c r="N40" s="5">
        <v>14</v>
      </c>
      <c r="O40" s="5">
        <v>15</v>
      </c>
      <c r="P40" s="74">
        <v>16</v>
      </c>
      <c r="Q40" s="5">
        <v>17</v>
      </c>
      <c r="R40" s="74">
        <v>18</v>
      </c>
      <c r="S40" s="5">
        <v>19</v>
      </c>
      <c r="T40" s="74">
        <v>20</v>
      </c>
      <c r="U40" s="5">
        <v>21</v>
      </c>
      <c r="V40" s="5">
        <v>22</v>
      </c>
      <c r="W40" s="5">
        <v>23</v>
      </c>
      <c r="X40" s="75">
        <v>24</v>
      </c>
      <c r="Y40" s="75">
        <v>25</v>
      </c>
      <c r="Z40" s="74">
        <v>26</v>
      </c>
      <c r="AA40" s="5">
        <v>27</v>
      </c>
      <c r="AB40" s="5">
        <v>28</v>
      </c>
      <c r="AC40" s="74">
        <v>29</v>
      </c>
      <c r="AD40" s="5">
        <v>30</v>
      </c>
      <c r="AE40" s="5">
        <v>31</v>
      </c>
      <c r="AF40" s="5">
        <v>32</v>
      </c>
    </row>
    <row r="41" spans="1:32" ht="51" thickBot="1">
      <c r="A41" s="272" t="s">
        <v>6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4"/>
    </row>
    <row r="42" spans="1:32" ht="101.25" thickBot="1">
      <c r="A42" s="14">
        <v>15</v>
      </c>
      <c r="B42" s="29" t="s">
        <v>193</v>
      </c>
      <c r="C42" s="7"/>
      <c r="D42" s="9"/>
      <c r="E42" s="9"/>
      <c r="F42" s="9"/>
      <c r="G42" s="9">
        <v>20</v>
      </c>
      <c r="H42" s="10"/>
      <c r="I42" s="10"/>
      <c r="J42" s="10"/>
      <c r="K42" s="11"/>
      <c r="L42" s="19"/>
      <c r="M42" s="14"/>
      <c r="N42" s="10"/>
      <c r="O42" s="11"/>
      <c r="P42" s="7">
        <v>5</v>
      </c>
      <c r="Q42" s="11">
        <v>3</v>
      </c>
      <c r="R42" s="7"/>
      <c r="S42" s="11"/>
      <c r="T42" s="7">
        <v>150</v>
      </c>
      <c r="U42" s="11"/>
      <c r="V42" s="14"/>
      <c r="W42" s="9"/>
      <c r="X42" s="7"/>
      <c r="Y42" s="10"/>
      <c r="Z42" s="9"/>
      <c r="AA42" s="7"/>
      <c r="AB42" s="7"/>
      <c r="AC42" s="11"/>
      <c r="AD42" s="7"/>
      <c r="AE42" s="11"/>
      <c r="AF42" s="7"/>
    </row>
    <row r="43" spans="1:32" ht="51" thickBot="1">
      <c r="A43" s="14">
        <v>16</v>
      </c>
      <c r="B43" s="15" t="s">
        <v>17</v>
      </c>
      <c r="C43" s="7"/>
      <c r="D43" s="9"/>
      <c r="E43" s="9"/>
      <c r="F43" s="9"/>
      <c r="G43" s="9"/>
      <c r="H43" s="10"/>
      <c r="I43" s="10"/>
      <c r="J43" s="10"/>
      <c r="K43" s="11"/>
      <c r="L43" s="19"/>
      <c r="M43" s="14"/>
      <c r="N43" s="10"/>
      <c r="O43" s="11"/>
      <c r="P43" s="7">
        <v>12</v>
      </c>
      <c r="Q43" s="11"/>
      <c r="R43" s="7"/>
      <c r="S43" s="11"/>
      <c r="T43" s="7">
        <v>102</v>
      </c>
      <c r="U43" s="11"/>
      <c r="V43" s="14"/>
      <c r="W43" s="9"/>
      <c r="X43" s="14"/>
      <c r="Y43" s="10"/>
      <c r="Z43" s="9"/>
      <c r="AA43" s="7"/>
      <c r="AB43" s="11"/>
      <c r="AC43" s="14"/>
      <c r="AD43" s="7">
        <v>1.2</v>
      </c>
      <c r="AE43" s="11"/>
      <c r="AF43" s="7"/>
    </row>
    <row r="44" spans="1:32" ht="101.25" thickBot="1">
      <c r="A44" s="14">
        <v>17</v>
      </c>
      <c r="B44" s="15" t="s">
        <v>232</v>
      </c>
      <c r="C44" s="10">
        <v>50</v>
      </c>
      <c r="D44" s="10"/>
      <c r="E44" s="10"/>
      <c r="F44" s="10"/>
      <c r="G44" s="10"/>
      <c r="H44" s="10"/>
      <c r="I44" s="10"/>
      <c r="J44" s="10"/>
      <c r="K44" s="10"/>
      <c r="L44" s="10"/>
      <c r="M44" s="14">
        <v>12</v>
      </c>
      <c r="N44" s="10"/>
      <c r="O44" s="10"/>
      <c r="P44" s="10"/>
      <c r="Q44" s="10"/>
      <c r="R44" s="10"/>
      <c r="S44" s="10"/>
      <c r="T44" s="10"/>
      <c r="U44" s="11"/>
      <c r="V44" s="14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51" thickBot="1">
      <c r="A45" s="14"/>
      <c r="B45" s="15" t="s">
        <v>7</v>
      </c>
      <c r="C45" s="7">
        <f aca="true" t="shared" si="7" ref="C45:W45">SUM(C42:C44)</f>
        <v>50</v>
      </c>
      <c r="D45" s="7">
        <f t="shared" si="7"/>
        <v>0</v>
      </c>
      <c r="E45" s="7">
        <f t="shared" si="7"/>
        <v>0</v>
      </c>
      <c r="F45" s="7">
        <f t="shared" si="7"/>
        <v>0</v>
      </c>
      <c r="G45" s="7">
        <f t="shared" si="7"/>
        <v>20</v>
      </c>
      <c r="H45" s="7">
        <f t="shared" si="7"/>
        <v>0</v>
      </c>
      <c r="I45" s="7">
        <f t="shared" si="7"/>
        <v>0</v>
      </c>
      <c r="J45" s="7">
        <f t="shared" si="7"/>
        <v>0</v>
      </c>
      <c r="K45" s="16">
        <f t="shared" si="7"/>
        <v>0</v>
      </c>
      <c r="L45" s="16">
        <f t="shared" si="7"/>
        <v>0</v>
      </c>
      <c r="M45" s="16">
        <f t="shared" si="7"/>
        <v>12</v>
      </c>
      <c r="N45" s="16">
        <f t="shared" si="7"/>
        <v>0</v>
      </c>
      <c r="O45" s="16">
        <f t="shared" si="7"/>
        <v>0</v>
      </c>
      <c r="P45" s="16">
        <f t="shared" si="7"/>
        <v>17</v>
      </c>
      <c r="Q45" s="16">
        <f t="shared" si="7"/>
        <v>3</v>
      </c>
      <c r="R45" s="16">
        <f t="shared" si="7"/>
        <v>0</v>
      </c>
      <c r="S45" s="16">
        <f t="shared" si="7"/>
        <v>0</v>
      </c>
      <c r="T45" s="16">
        <f t="shared" si="7"/>
        <v>252</v>
      </c>
      <c r="U45" s="16">
        <f t="shared" si="7"/>
        <v>0</v>
      </c>
      <c r="V45" s="16">
        <f t="shared" si="7"/>
        <v>0</v>
      </c>
      <c r="W45" s="16">
        <f t="shared" si="7"/>
        <v>0</v>
      </c>
      <c r="X45" s="7">
        <f aca="true" t="shared" si="8" ref="X45:AF45">SUM(X42+X43+X44)</f>
        <v>0</v>
      </c>
      <c r="Y45" s="7">
        <f t="shared" si="8"/>
        <v>0</v>
      </c>
      <c r="Z45" s="9">
        <f t="shared" si="8"/>
        <v>0</v>
      </c>
      <c r="AA45" s="7">
        <f t="shared" si="8"/>
        <v>0</v>
      </c>
      <c r="AB45" s="7">
        <f t="shared" si="8"/>
        <v>0</v>
      </c>
      <c r="AC45" s="7">
        <f t="shared" si="8"/>
        <v>0</v>
      </c>
      <c r="AD45" s="7">
        <f t="shared" si="8"/>
        <v>1.2</v>
      </c>
      <c r="AE45" s="7">
        <f t="shared" si="8"/>
        <v>0</v>
      </c>
      <c r="AF45" s="7">
        <f t="shared" si="8"/>
        <v>0</v>
      </c>
    </row>
    <row r="46" spans="1:32" ht="51" thickBot="1">
      <c r="A46" s="277" t="s">
        <v>59</v>
      </c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9"/>
    </row>
    <row r="47" spans="1:32" ht="101.25" thickBot="1">
      <c r="A47" s="14" t="s">
        <v>37</v>
      </c>
      <c r="B47" s="8" t="s">
        <v>129</v>
      </c>
      <c r="C47" s="7"/>
      <c r="D47" s="10"/>
      <c r="E47" s="10"/>
      <c r="F47" s="10"/>
      <c r="G47" s="10"/>
      <c r="H47" s="10"/>
      <c r="I47" s="10"/>
      <c r="J47" s="10"/>
      <c r="K47" s="11">
        <v>100</v>
      </c>
      <c r="L47" s="19"/>
      <c r="M47" s="14"/>
      <c r="N47" s="10"/>
      <c r="O47" s="11"/>
      <c r="P47" s="7"/>
      <c r="Q47" s="11"/>
      <c r="R47" s="7"/>
      <c r="S47" s="11"/>
      <c r="T47" s="7"/>
      <c r="U47" s="11"/>
      <c r="V47" s="14"/>
      <c r="W47" s="9"/>
      <c r="X47" s="11"/>
      <c r="Y47" s="7"/>
      <c r="Z47" s="9"/>
      <c r="AA47" s="11"/>
      <c r="AB47" s="7"/>
      <c r="AC47" s="11"/>
      <c r="AD47" s="7"/>
      <c r="AE47" s="7"/>
      <c r="AF47" s="10"/>
    </row>
    <row r="48" spans="1:32" ht="51" thickBot="1">
      <c r="A48" s="14"/>
      <c r="B48" s="15" t="s">
        <v>31</v>
      </c>
      <c r="C48" s="7">
        <f>SUM(C47)</f>
        <v>0</v>
      </c>
      <c r="D48" s="7">
        <f aca="true" t="shared" si="9" ref="D48:AF48">SUM(D47)</f>
        <v>0</v>
      </c>
      <c r="E48" s="7">
        <f t="shared" si="9"/>
        <v>0</v>
      </c>
      <c r="F48" s="7">
        <f t="shared" si="9"/>
        <v>0</v>
      </c>
      <c r="G48" s="7">
        <f t="shared" si="9"/>
        <v>0</v>
      </c>
      <c r="H48" s="7">
        <f t="shared" si="9"/>
        <v>0</v>
      </c>
      <c r="I48" s="7">
        <f t="shared" si="9"/>
        <v>0</v>
      </c>
      <c r="J48" s="7">
        <f t="shared" si="9"/>
        <v>0</v>
      </c>
      <c r="K48" s="7">
        <f t="shared" si="9"/>
        <v>100</v>
      </c>
      <c r="L48" s="7">
        <f t="shared" si="9"/>
        <v>0</v>
      </c>
      <c r="M48" s="7">
        <f t="shared" si="9"/>
        <v>0</v>
      </c>
      <c r="N48" s="7">
        <f t="shared" si="9"/>
        <v>0</v>
      </c>
      <c r="O48" s="7">
        <f t="shared" si="9"/>
        <v>0</v>
      </c>
      <c r="P48" s="7">
        <f t="shared" si="9"/>
        <v>0</v>
      </c>
      <c r="Q48" s="7">
        <f t="shared" si="9"/>
        <v>0</v>
      </c>
      <c r="R48" s="7">
        <f t="shared" si="9"/>
        <v>0</v>
      </c>
      <c r="S48" s="7">
        <f t="shared" si="9"/>
        <v>0</v>
      </c>
      <c r="T48" s="7">
        <f t="shared" si="9"/>
        <v>0</v>
      </c>
      <c r="U48" s="7">
        <f t="shared" si="9"/>
        <v>0</v>
      </c>
      <c r="V48" s="7">
        <f t="shared" si="9"/>
        <v>0</v>
      </c>
      <c r="W48" s="7">
        <f t="shared" si="9"/>
        <v>0</v>
      </c>
      <c r="X48" s="7">
        <f t="shared" si="9"/>
        <v>0</v>
      </c>
      <c r="Y48" s="7">
        <f t="shared" si="9"/>
        <v>0</v>
      </c>
      <c r="Z48" s="7">
        <f t="shared" si="9"/>
        <v>0</v>
      </c>
      <c r="AA48" s="7">
        <f t="shared" si="9"/>
        <v>0</v>
      </c>
      <c r="AB48" s="7">
        <f t="shared" si="9"/>
        <v>0</v>
      </c>
      <c r="AC48" s="7">
        <f t="shared" si="9"/>
        <v>0</v>
      </c>
      <c r="AD48" s="7">
        <f t="shared" si="9"/>
        <v>0</v>
      </c>
      <c r="AE48" s="7">
        <f t="shared" si="9"/>
        <v>0</v>
      </c>
      <c r="AF48" s="7">
        <f t="shared" si="9"/>
        <v>0</v>
      </c>
    </row>
    <row r="49" spans="1:32" ht="51" thickBot="1">
      <c r="A49" s="277" t="s">
        <v>34</v>
      </c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9"/>
    </row>
    <row r="50" spans="1:32" ht="101.25" thickBot="1">
      <c r="A50" s="14">
        <v>18</v>
      </c>
      <c r="B50" s="26" t="s">
        <v>125</v>
      </c>
      <c r="C50" s="7"/>
      <c r="D50" s="10"/>
      <c r="E50" s="10"/>
      <c r="F50" s="10"/>
      <c r="G50" s="10"/>
      <c r="H50" s="10"/>
      <c r="I50" s="10"/>
      <c r="J50" s="10">
        <v>60</v>
      </c>
      <c r="K50" s="11"/>
      <c r="L50" s="19"/>
      <c r="M50" s="14"/>
      <c r="N50" s="10"/>
      <c r="O50" s="11"/>
      <c r="P50" s="14"/>
      <c r="Q50" s="11"/>
      <c r="R50" s="14"/>
      <c r="S50" s="11"/>
      <c r="T50" s="14"/>
      <c r="U50" s="11"/>
      <c r="V50" s="14"/>
      <c r="W50" s="10"/>
      <c r="X50" s="11"/>
      <c r="Y50" s="7"/>
      <c r="Z50" s="10"/>
      <c r="AA50" s="11"/>
      <c r="AB50" s="14"/>
      <c r="AC50" s="7"/>
      <c r="AD50" s="11"/>
      <c r="AE50" s="14"/>
      <c r="AF50" s="75"/>
    </row>
    <row r="51" spans="1:32" ht="151.5" thickBot="1">
      <c r="A51" s="14">
        <v>19</v>
      </c>
      <c r="B51" s="18" t="s">
        <v>284</v>
      </c>
      <c r="C51" s="7"/>
      <c r="D51" s="10"/>
      <c r="E51" s="10"/>
      <c r="F51" s="10"/>
      <c r="G51" s="10"/>
      <c r="H51" s="10"/>
      <c r="I51" s="10">
        <v>100</v>
      </c>
      <c r="J51" s="10">
        <v>22</v>
      </c>
      <c r="K51" s="11"/>
      <c r="L51" s="19"/>
      <c r="M51" s="14"/>
      <c r="N51" s="10"/>
      <c r="O51" s="11"/>
      <c r="P51" s="14"/>
      <c r="Q51" s="11">
        <v>2</v>
      </c>
      <c r="R51" s="14"/>
      <c r="S51" s="11"/>
      <c r="T51" s="14"/>
      <c r="U51" s="11"/>
      <c r="V51" s="14"/>
      <c r="W51" s="10"/>
      <c r="X51" s="11">
        <v>27</v>
      </c>
      <c r="Y51" s="14"/>
      <c r="Z51" s="9">
        <v>6</v>
      </c>
      <c r="AA51" s="11"/>
      <c r="AB51" s="14"/>
      <c r="AC51" s="14"/>
      <c r="AD51" s="11"/>
      <c r="AE51" s="14"/>
      <c r="AF51" s="10"/>
    </row>
    <row r="52" spans="1:32" ht="51" thickBot="1">
      <c r="A52" s="14">
        <v>20</v>
      </c>
      <c r="B52" s="15" t="s">
        <v>176</v>
      </c>
      <c r="C52" s="10"/>
      <c r="D52" s="10"/>
      <c r="E52" s="10">
        <v>1.2</v>
      </c>
      <c r="F52" s="10"/>
      <c r="G52" s="10"/>
      <c r="H52" s="10"/>
      <c r="I52" s="10"/>
      <c r="J52" s="10">
        <v>16</v>
      </c>
      <c r="K52" s="11"/>
      <c r="L52" s="19"/>
      <c r="M52" s="14"/>
      <c r="N52" s="10"/>
      <c r="O52" s="10"/>
      <c r="P52" s="10"/>
      <c r="Q52" s="10">
        <v>3</v>
      </c>
      <c r="R52" s="10">
        <v>1.8</v>
      </c>
      <c r="S52" s="10">
        <v>18</v>
      </c>
      <c r="T52" s="10">
        <v>10</v>
      </c>
      <c r="U52" s="11"/>
      <c r="V52" s="14"/>
      <c r="W52" s="10"/>
      <c r="X52" s="10"/>
      <c r="Y52" s="10">
        <v>124</v>
      </c>
      <c r="Z52" s="10"/>
      <c r="AA52" s="10"/>
      <c r="AB52" s="10"/>
      <c r="AC52" s="10"/>
      <c r="AD52" s="10"/>
      <c r="AE52" s="10"/>
      <c r="AF52" s="10"/>
    </row>
    <row r="53" spans="1:32" ht="51" thickBot="1">
      <c r="A53" s="7">
        <v>21</v>
      </c>
      <c r="B53" s="15" t="s">
        <v>170</v>
      </c>
      <c r="C53" s="7"/>
      <c r="D53" s="10"/>
      <c r="E53" s="10"/>
      <c r="F53" s="10"/>
      <c r="G53" s="10">
        <v>39</v>
      </c>
      <c r="H53" s="10"/>
      <c r="I53" s="10"/>
      <c r="J53" s="10">
        <v>35</v>
      </c>
      <c r="K53" s="11"/>
      <c r="L53" s="19"/>
      <c r="M53" s="14"/>
      <c r="N53" s="10"/>
      <c r="O53" s="11"/>
      <c r="P53" s="14"/>
      <c r="Q53" s="11">
        <v>6</v>
      </c>
      <c r="R53" s="14"/>
      <c r="S53" s="11"/>
      <c r="T53" s="14"/>
      <c r="U53" s="19"/>
      <c r="V53" s="14"/>
      <c r="W53" s="10"/>
      <c r="X53" s="11"/>
      <c r="Y53" s="14"/>
      <c r="Z53" s="10"/>
      <c r="AA53" s="11"/>
      <c r="AB53" s="14"/>
      <c r="AC53" s="11"/>
      <c r="AD53" s="14"/>
      <c r="AE53" s="14"/>
      <c r="AF53" s="10"/>
    </row>
    <row r="54" spans="1:32" ht="101.25" thickBot="1">
      <c r="A54" s="7">
        <v>22</v>
      </c>
      <c r="B54" s="15" t="s">
        <v>269</v>
      </c>
      <c r="C54" s="7"/>
      <c r="D54" s="9"/>
      <c r="E54" s="9"/>
      <c r="F54" s="10">
        <v>10</v>
      </c>
      <c r="G54" s="9"/>
      <c r="H54" s="10"/>
      <c r="I54" s="10"/>
      <c r="J54" s="10"/>
      <c r="K54" s="11"/>
      <c r="L54" s="19"/>
      <c r="M54" s="14"/>
      <c r="N54" s="10"/>
      <c r="O54" s="11"/>
      <c r="P54" s="7">
        <v>10</v>
      </c>
      <c r="Q54" s="11"/>
      <c r="R54" s="7"/>
      <c r="S54" s="11"/>
      <c r="T54" s="7"/>
      <c r="U54" s="16"/>
      <c r="V54" s="7"/>
      <c r="W54" s="9"/>
      <c r="X54" s="11"/>
      <c r="Y54" s="7"/>
      <c r="Z54" s="9"/>
      <c r="AA54" s="11"/>
      <c r="AB54" s="7"/>
      <c r="AC54" s="7"/>
      <c r="AD54" s="11"/>
      <c r="AE54" s="7"/>
      <c r="AF54" s="10"/>
    </row>
    <row r="55" spans="1:32" ht="101.25" thickBot="1">
      <c r="A55" s="14" t="s">
        <v>37</v>
      </c>
      <c r="B55" s="15" t="s">
        <v>75</v>
      </c>
      <c r="C55" s="7"/>
      <c r="D55" s="9">
        <v>50</v>
      </c>
      <c r="E55" s="9"/>
      <c r="F55" s="9"/>
      <c r="G55" s="9"/>
      <c r="H55" s="10"/>
      <c r="I55" s="10"/>
      <c r="J55" s="10"/>
      <c r="K55" s="11"/>
      <c r="L55" s="19"/>
      <c r="M55" s="14"/>
      <c r="N55" s="10"/>
      <c r="O55" s="11"/>
      <c r="P55" s="7"/>
      <c r="Q55" s="11"/>
      <c r="R55" s="7"/>
      <c r="S55" s="11"/>
      <c r="T55" s="7"/>
      <c r="U55" s="11"/>
      <c r="V55" s="14"/>
      <c r="W55" s="9"/>
      <c r="X55" s="11"/>
      <c r="Y55" s="14"/>
      <c r="Z55" s="9"/>
      <c r="AA55" s="7"/>
      <c r="AB55" s="11"/>
      <c r="AC55" s="14"/>
      <c r="AD55" s="7"/>
      <c r="AE55" s="11"/>
      <c r="AF55" s="7"/>
    </row>
    <row r="56" spans="1:32" ht="51" thickBot="1">
      <c r="A56" s="7"/>
      <c r="B56" s="8" t="s">
        <v>7</v>
      </c>
      <c r="C56" s="7">
        <f aca="true" t="shared" si="10" ref="C56:AF56">SUM(C50:C55)</f>
        <v>0</v>
      </c>
      <c r="D56" s="7">
        <f t="shared" si="10"/>
        <v>50</v>
      </c>
      <c r="E56" s="7">
        <f t="shared" si="10"/>
        <v>1.2</v>
      </c>
      <c r="F56" s="7">
        <f t="shared" si="10"/>
        <v>10</v>
      </c>
      <c r="G56" s="7">
        <f t="shared" si="10"/>
        <v>39</v>
      </c>
      <c r="H56" s="7">
        <f t="shared" si="10"/>
        <v>0</v>
      </c>
      <c r="I56" s="7">
        <f t="shared" si="10"/>
        <v>100</v>
      </c>
      <c r="J56" s="7">
        <f t="shared" si="10"/>
        <v>133</v>
      </c>
      <c r="K56" s="16">
        <f t="shared" si="10"/>
        <v>0</v>
      </c>
      <c r="L56" s="16">
        <f t="shared" si="10"/>
        <v>0</v>
      </c>
      <c r="M56" s="16">
        <f t="shared" si="10"/>
        <v>0</v>
      </c>
      <c r="N56" s="16">
        <f t="shared" si="10"/>
        <v>0</v>
      </c>
      <c r="O56" s="16">
        <f t="shared" si="10"/>
        <v>0</v>
      </c>
      <c r="P56" s="16">
        <f t="shared" si="10"/>
        <v>10</v>
      </c>
      <c r="Q56" s="16">
        <f t="shared" si="10"/>
        <v>11</v>
      </c>
      <c r="R56" s="16">
        <f t="shared" si="10"/>
        <v>1.8</v>
      </c>
      <c r="S56" s="16">
        <f t="shared" si="10"/>
        <v>18</v>
      </c>
      <c r="T56" s="16">
        <f t="shared" si="10"/>
        <v>10</v>
      </c>
      <c r="U56" s="16">
        <f t="shared" si="10"/>
        <v>0</v>
      </c>
      <c r="V56" s="16">
        <f t="shared" si="10"/>
        <v>0</v>
      </c>
      <c r="W56" s="16">
        <f t="shared" si="10"/>
        <v>0</v>
      </c>
      <c r="X56" s="16">
        <f t="shared" si="10"/>
        <v>27</v>
      </c>
      <c r="Y56" s="7">
        <f t="shared" si="10"/>
        <v>124</v>
      </c>
      <c r="Z56" s="9">
        <f t="shared" si="10"/>
        <v>6</v>
      </c>
      <c r="AA56" s="7">
        <f t="shared" si="10"/>
        <v>0</v>
      </c>
      <c r="AB56" s="7">
        <f t="shared" si="10"/>
        <v>0</v>
      </c>
      <c r="AC56" s="7">
        <f t="shared" si="10"/>
        <v>0</v>
      </c>
      <c r="AD56" s="7">
        <f t="shared" si="10"/>
        <v>0</v>
      </c>
      <c r="AE56" s="7">
        <f t="shared" si="10"/>
        <v>0</v>
      </c>
      <c r="AF56" s="7">
        <f t="shared" si="10"/>
        <v>0</v>
      </c>
    </row>
    <row r="57" spans="1:32" ht="51" thickBot="1">
      <c r="A57" s="277" t="s">
        <v>30</v>
      </c>
      <c r="B57" s="278"/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  <c r="AA57" s="278"/>
      <c r="AB57" s="278"/>
      <c r="AC57" s="278"/>
      <c r="AD57" s="278"/>
      <c r="AE57" s="278"/>
      <c r="AF57" s="279"/>
    </row>
    <row r="58" spans="1:32" ht="151.5" thickBot="1">
      <c r="A58" s="14">
        <v>8.9</v>
      </c>
      <c r="B58" s="18" t="s">
        <v>237</v>
      </c>
      <c r="C58" s="14"/>
      <c r="D58" s="10"/>
      <c r="E58" s="14"/>
      <c r="F58" s="14"/>
      <c r="G58" s="14"/>
      <c r="H58" s="10"/>
      <c r="I58" s="10"/>
      <c r="J58" s="10"/>
      <c r="K58" s="11"/>
      <c r="L58" s="19"/>
      <c r="M58" s="14"/>
      <c r="N58" s="11"/>
      <c r="O58" s="7"/>
      <c r="P58" s="11"/>
      <c r="Q58" s="7"/>
      <c r="R58" s="11"/>
      <c r="S58" s="7"/>
      <c r="T58" s="11">
        <v>185</v>
      </c>
      <c r="U58" s="16"/>
      <c r="V58" s="14"/>
      <c r="W58" s="11"/>
      <c r="X58" s="7"/>
      <c r="Y58" s="7"/>
      <c r="Z58" s="11"/>
      <c r="AA58" s="7"/>
      <c r="AB58" s="7"/>
      <c r="AC58" s="11"/>
      <c r="AD58" s="7"/>
      <c r="AE58" s="10"/>
      <c r="AF58" s="10"/>
    </row>
    <row r="59" spans="1:32" ht="51" thickBot="1">
      <c r="A59" s="14">
        <v>23</v>
      </c>
      <c r="B59" s="18" t="s">
        <v>213</v>
      </c>
      <c r="C59" s="7"/>
      <c r="D59" s="10"/>
      <c r="E59" s="10">
        <v>49</v>
      </c>
      <c r="F59" s="10"/>
      <c r="G59" s="10"/>
      <c r="H59" s="10"/>
      <c r="I59" s="10"/>
      <c r="J59" s="10"/>
      <c r="K59" s="11"/>
      <c r="L59" s="19"/>
      <c r="M59" s="14"/>
      <c r="N59" s="10"/>
      <c r="O59" s="10"/>
      <c r="P59" s="10">
        <v>10</v>
      </c>
      <c r="Q59" s="10">
        <v>3</v>
      </c>
      <c r="R59" s="10">
        <v>1</v>
      </c>
      <c r="S59" s="10">
        <v>7</v>
      </c>
      <c r="T59" s="10"/>
      <c r="U59" s="11"/>
      <c r="V59" s="14"/>
      <c r="W59" s="10"/>
      <c r="X59" s="10"/>
      <c r="Y59" s="10"/>
      <c r="Z59" s="10">
        <v>22</v>
      </c>
      <c r="AA59" s="10"/>
      <c r="AB59" s="10"/>
      <c r="AC59" s="10"/>
      <c r="AD59" s="10"/>
      <c r="AE59" s="10"/>
      <c r="AF59" s="10"/>
    </row>
    <row r="60" spans="1:32" ht="51" thickBot="1">
      <c r="A60" s="14"/>
      <c r="B60" s="15" t="s">
        <v>7</v>
      </c>
      <c r="C60" s="10">
        <f aca="true" t="shared" si="11" ref="C60:AF60">SUM(C58:C59)</f>
        <v>0</v>
      </c>
      <c r="D60" s="10">
        <f t="shared" si="11"/>
        <v>0</v>
      </c>
      <c r="E60" s="10">
        <f t="shared" si="11"/>
        <v>49</v>
      </c>
      <c r="F60" s="10">
        <f t="shared" si="11"/>
        <v>0</v>
      </c>
      <c r="G60" s="10">
        <f t="shared" si="11"/>
        <v>0</v>
      </c>
      <c r="H60" s="10">
        <f t="shared" si="11"/>
        <v>0</v>
      </c>
      <c r="I60" s="10">
        <f t="shared" si="11"/>
        <v>0</v>
      </c>
      <c r="J60" s="10">
        <f t="shared" si="11"/>
        <v>0</v>
      </c>
      <c r="K60" s="11">
        <f t="shared" si="11"/>
        <v>0</v>
      </c>
      <c r="L60" s="7">
        <f t="shared" si="11"/>
        <v>0</v>
      </c>
      <c r="M60" s="7">
        <f t="shared" si="11"/>
        <v>0</v>
      </c>
      <c r="N60" s="11">
        <f t="shared" si="11"/>
        <v>0</v>
      </c>
      <c r="O60" s="7">
        <f t="shared" si="11"/>
        <v>0</v>
      </c>
      <c r="P60" s="11">
        <f t="shared" si="11"/>
        <v>10</v>
      </c>
      <c r="Q60" s="7">
        <f t="shared" si="11"/>
        <v>3</v>
      </c>
      <c r="R60" s="11">
        <f t="shared" si="11"/>
        <v>1</v>
      </c>
      <c r="S60" s="7">
        <f t="shared" si="11"/>
        <v>7</v>
      </c>
      <c r="T60" s="11">
        <f t="shared" si="11"/>
        <v>185</v>
      </c>
      <c r="U60" s="7">
        <f t="shared" si="11"/>
        <v>0</v>
      </c>
      <c r="V60" s="11">
        <f t="shared" si="11"/>
        <v>0</v>
      </c>
      <c r="W60" s="7">
        <f t="shared" si="11"/>
        <v>0</v>
      </c>
      <c r="X60" s="10">
        <f t="shared" si="11"/>
        <v>0</v>
      </c>
      <c r="Y60" s="10">
        <f t="shared" si="11"/>
        <v>0</v>
      </c>
      <c r="Z60" s="10">
        <f t="shared" si="11"/>
        <v>22</v>
      </c>
      <c r="AA60" s="10">
        <f t="shared" si="11"/>
        <v>0</v>
      </c>
      <c r="AB60" s="10">
        <f t="shared" si="11"/>
        <v>0</v>
      </c>
      <c r="AC60" s="10">
        <f t="shared" si="11"/>
        <v>0</v>
      </c>
      <c r="AD60" s="10">
        <f t="shared" si="11"/>
        <v>0</v>
      </c>
      <c r="AE60" s="10">
        <f t="shared" si="11"/>
        <v>0</v>
      </c>
      <c r="AF60" s="10">
        <f t="shared" si="11"/>
        <v>0</v>
      </c>
    </row>
    <row r="61" spans="1:32" ht="51" thickBot="1">
      <c r="A61" s="277" t="s">
        <v>35</v>
      </c>
      <c r="B61" s="278"/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  <c r="AA61" s="278"/>
      <c r="AB61" s="278"/>
      <c r="AC61" s="278"/>
      <c r="AD61" s="278"/>
      <c r="AE61" s="278"/>
      <c r="AF61" s="279"/>
    </row>
    <row r="62" spans="1:32" ht="51" thickBot="1">
      <c r="A62" s="14">
        <v>24</v>
      </c>
      <c r="B62" s="15" t="s">
        <v>163</v>
      </c>
      <c r="C62" s="10"/>
      <c r="D62" s="10"/>
      <c r="E62" s="10"/>
      <c r="F62" s="10"/>
      <c r="G62" s="10"/>
      <c r="H62" s="10"/>
      <c r="I62" s="10">
        <v>109</v>
      </c>
      <c r="J62" s="10">
        <v>120</v>
      </c>
      <c r="K62" s="11"/>
      <c r="L62" s="19"/>
      <c r="M62" s="14"/>
      <c r="N62" s="10"/>
      <c r="O62" s="10"/>
      <c r="P62" s="10"/>
      <c r="Q62" s="10">
        <v>5</v>
      </c>
      <c r="R62" s="10"/>
      <c r="S62" s="10"/>
      <c r="T62" s="10"/>
      <c r="U62" s="11"/>
      <c r="V62" s="14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32" ht="51" thickBot="1">
      <c r="A63" s="7">
        <v>25</v>
      </c>
      <c r="B63" s="13" t="s">
        <v>8</v>
      </c>
      <c r="C63" s="7"/>
      <c r="D63" s="9"/>
      <c r="E63" s="9"/>
      <c r="F63" s="9"/>
      <c r="G63" s="9"/>
      <c r="H63" s="10"/>
      <c r="I63" s="10"/>
      <c r="J63" s="10"/>
      <c r="K63" s="11"/>
      <c r="L63" s="19"/>
      <c r="M63" s="14"/>
      <c r="N63" s="10"/>
      <c r="O63" s="11"/>
      <c r="P63" s="7">
        <v>12</v>
      </c>
      <c r="Q63" s="11"/>
      <c r="R63" s="7"/>
      <c r="S63" s="11"/>
      <c r="T63" s="7"/>
      <c r="U63" s="16"/>
      <c r="V63" s="7"/>
      <c r="W63" s="9"/>
      <c r="X63" s="11"/>
      <c r="Y63" s="7"/>
      <c r="Z63" s="9"/>
      <c r="AA63" s="11"/>
      <c r="AB63" s="7">
        <v>0.6</v>
      </c>
      <c r="AC63" s="7"/>
      <c r="AD63" s="11"/>
      <c r="AE63" s="7"/>
      <c r="AF63" s="10"/>
    </row>
    <row r="64" spans="1:32" ht="101.25" thickBot="1">
      <c r="A64" s="14" t="s">
        <v>37</v>
      </c>
      <c r="B64" s="15" t="s">
        <v>63</v>
      </c>
      <c r="C64" s="10">
        <v>35</v>
      </c>
      <c r="D64" s="10"/>
      <c r="E64" s="10"/>
      <c r="F64" s="10"/>
      <c r="G64" s="10"/>
      <c r="H64" s="10"/>
      <c r="I64" s="10"/>
      <c r="J64" s="10"/>
      <c r="K64" s="11"/>
      <c r="L64" s="19"/>
      <c r="M64" s="14"/>
      <c r="N64" s="10"/>
      <c r="O64" s="10"/>
      <c r="P64" s="10"/>
      <c r="Q64" s="10"/>
      <c r="R64" s="10"/>
      <c r="S64" s="10"/>
      <c r="T64" s="10"/>
      <c r="U64" s="11"/>
      <c r="V64" s="14"/>
      <c r="W64" s="10"/>
      <c r="X64" s="10"/>
      <c r="Y64" s="10"/>
      <c r="Z64" s="10"/>
      <c r="AA64" s="10"/>
      <c r="AB64" s="10"/>
      <c r="AC64" s="10"/>
      <c r="AD64" s="10"/>
      <c r="AE64" s="10"/>
      <c r="AF64" s="10"/>
    </row>
    <row r="65" spans="1:32" ht="151.5" thickBot="1">
      <c r="A65" s="14">
        <v>14</v>
      </c>
      <c r="B65" s="15" t="s">
        <v>203</v>
      </c>
      <c r="C65" s="7"/>
      <c r="D65" s="9"/>
      <c r="E65" s="9"/>
      <c r="F65" s="9"/>
      <c r="G65" s="9"/>
      <c r="H65" s="10"/>
      <c r="I65" s="10"/>
      <c r="J65" s="10"/>
      <c r="K65" s="11"/>
      <c r="L65" s="19"/>
      <c r="M65" s="14">
        <v>70</v>
      </c>
      <c r="N65" s="10"/>
      <c r="O65" s="10"/>
      <c r="P65" s="10"/>
      <c r="Q65" s="10"/>
      <c r="R65" s="10"/>
      <c r="S65" s="10"/>
      <c r="T65" s="10"/>
      <c r="U65" s="11"/>
      <c r="V65" s="14"/>
      <c r="W65" s="10"/>
      <c r="X65" s="10"/>
      <c r="Y65" s="10"/>
      <c r="Z65" s="10"/>
      <c r="AA65" s="10"/>
      <c r="AB65" s="7"/>
      <c r="AC65" s="10"/>
      <c r="AD65" s="10"/>
      <c r="AE65" s="10"/>
      <c r="AF65" s="10"/>
    </row>
    <row r="66" spans="1:32" ht="51" thickBot="1">
      <c r="A66" s="5"/>
      <c r="B66" s="15" t="s">
        <v>7</v>
      </c>
      <c r="C66" s="7">
        <f>SUM(C62:C65)</f>
        <v>35</v>
      </c>
      <c r="D66" s="7">
        <f aca="true" t="shared" si="12" ref="D66:AF66">SUM(D62:D65)</f>
        <v>0</v>
      </c>
      <c r="E66" s="7">
        <f t="shared" si="12"/>
        <v>0</v>
      </c>
      <c r="F66" s="7">
        <f t="shared" si="12"/>
        <v>0</v>
      </c>
      <c r="G66" s="7">
        <f t="shared" si="12"/>
        <v>0</v>
      </c>
      <c r="H66" s="7">
        <f t="shared" si="12"/>
        <v>0</v>
      </c>
      <c r="I66" s="7">
        <f t="shared" si="12"/>
        <v>109</v>
      </c>
      <c r="J66" s="7">
        <f t="shared" si="12"/>
        <v>120</v>
      </c>
      <c r="K66" s="7">
        <f t="shared" si="12"/>
        <v>0</v>
      </c>
      <c r="L66" s="7">
        <f t="shared" si="12"/>
        <v>0</v>
      </c>
      <c r="M66" s="7">
        <f t="shared" si="12"/>
        <v>70</v>
      </c>
      <c r="N66" s="7">
        <f t="shared" si="12"/>
        <v>0</v>
      </c>
      <c r="O66" s="7">
        <f t="shared" si="12"/>
        <v>0</v>
      </c>
      <c r="P66" s="7">
        <f t="shared" si="12"/>
        <v>12</v>
      </c>
      <c r="Q66" s="7">
        <f t="shared" si="12"/>
        <v>5</v>
      </c>
      <c r="R66" s="7">
        <f t="shared" si="12"/>
        <v>0</v>
      </c>
      <c r="S66" s="7">
        <f t="shared" si="12"/>
        <v>0</v>
      </c>
      <c r="T66" s="7">
        <f t="shared" si="12"/>
        <v>0</v>
      </c>
      <c r="U66" s="7">
        <f t="shared" si="12"/>
        <v>0</v>
      </c>
      <c r="V66" s="7">
        <f t="shared" si="12"/>
        <v>0</v>
      </c>
      <c r="W66" s="7">
        <f t="shared" si="12"/>
        <v>0</v>
      </c>
      <c r="X66" s="7">
        <f t="shared" si="12"/>
        <v>0</v>
      </c>
      <c r="Y66" s="7">
        <f t="shared" si="12"/>
        <v>0</v>
      </c>
      <c r="Z66" s="7">
        <f t="shared" si="12"/>
        <v>0</v>
      </c>
      <c r="AA66" s="7">
        <f t="shared" si="12"/>
        <v>0</v>
      </c>
      <c r="AB66" s="7">
        <f t="shared" si="12"/>
        <v>0.6</v>
      </c>
      <c r="AC66" s="7">
        <f t="shared" si="12"/>
        <v>0</v>
      </c>
      <c r="AD66" s="7">
        <f t="shared" si="12"/>
        <v>0</v>
      </c>
      <c r="AE66" s="7">
        <f t="shared" si="12"/>
        <v>0</v>
      </c>
      <c r="AF66" s="7">
        <f t="shared" si="12"/>
        <v>0</v>
      </c>
    </row>
    <row r="67" spans="1:32" ht="101.25" thickBot="1">
      <c r="A67" s="78"/>
      <c r="B67" s="15" t="s">
        <v>76</v>
      </c>
      <c r="C67" s="7"/>
      <c r="D67" s="7"/>
      <c r="E67" s="7"/>
      <c r="F67" s="7"/>
      <c r="G67" s="7"/>
      <c r="H67" s="7"/>
      <c r="I67" s="7"/>
      <c r="J67" s="7"/>
      <c r="K67" s="16"/>
      <c r="L67" s="16"/>
      <c r="M67" s="7"/>
      <c r="N67" s="7"/>
      <c r="O67" s="7"/>
      <c r="P67" s="7"/>
      <c r="Q67" s="7"/>
      <c r="R67" s="7"/>
      <c r="S67" s="7"/>
      <c r="T67" s="7"/>
      <c r="U67" s="16"/>
      <c r="V67" s="7"/>
      <c r="W67" s="9"/>
      <c r="X67" s="7"/>
      <c r="Y67" s="7"/>
      <c r="Z67" s="9"/>
      <c r="AA67" s="7"/>
      <c r="AB67" s="7"/>
      <c r="AC67" s="7"/>
      <c r="AD67" s="7"/>
      <c r="AE67" s="7">
        <v>6</v>
      </c>
      <c r="AF67" s="7"/>
    </row>
    <row r="68" spans="1:32" ht="51" thickBot="1">
      <c r="A68" s="14"/>
      <c r="B68" s="20" t="s">
        <v>11</v>
      </c>
      <c r="C68" s="7">
        <f aca="true" t="shared" si="13" ref="C68:V68">SUM(C45+C56+C60+C66+C48)</f>
        <v>85</v>
      </c>
      <c r="D68" s="7">
        <f t="shared" si="13"/>
        <v>50</v>
      </c>
      <c r="E68" s="7">
        <f t="shared" si="13"/>
        <v>50.2</v>
      </c>
      <c r="F68" s="7">
        <f t="shared" si="13"/>
        <v>10</v>
      </c>
      <c r="G68" s="7">
        <f t="shared" si="13"/>
        <v>59</v>
      </c>
      <c r="H68" s="7">
        <f t="shared" si="13"/>
        <v>0</v>
      </c>
      <c r="I68" s="7">
        <f t="shared" si="13"/>
        <v>209</v>
      </c>
      <c r="J68" s="7">
        <f t="shared" si="13"/>
        <v>253</v>
      </c>
      <c r="K68" s="16">
        <f t="shared" si="13"/>
        <v>100</v>
      </c>
      <c r="L68" s="16">
        <f t="shared" si="13"/>
        <v>0</v>
      </c>
      <c r="M68" s="16">
        <f t="shared" si="13"/>
        <v>82</v>
      </c>
      <c r="N68" s="16">
        <f t="shared" si="13"/>
        <v>0</v>
      </c>
      <c r="O68" s="16">
        <f t="shared" si="13"/>
        <v>0</v>
      </c>
      <c r="P68" s="16">
        <f t="shared" si="13"/>
        <v>49</v>
      </c>
      <c r="Q68" s="16">
        <f t="shared" si="13"/>
        <v>22</v>
      </c>
      <c r="R68" s="16">
        <f t="shared" si="13"/>
        <v>2.8</v>
      </c>
      <c r="S68" s="16">
        <f t="shared" si="13"/>
        <v>25</v>
      </c>
      <c r="T68" s="16">
        <f t="shared" si="13"/>
        <v>447</v>
      </c>
      <c r="U68" s="16">
        <f t="shared" si="13"/>
        <v>0</v>
      </c>
      <c r="V68" s="16">
        <f t="shared" si="13"/>
        <v>0</v>
      </c>
      <c r="W68" s="7">
        <f aca="true" t="shared" si="14" ref="W68:AD68">SUM(W45+W56+W60+W66)</f>
        <v>0</v>
      </c>
      <c r="X68" s="7">
        <f t="shared" si="14"/>
        <v>27</v>
      </c>
      <c r="Y68" s="7">
        <f t="shared" si="14"/>
        <v>124</v>
      </c>
      <c r="Z68" s="9">
        <f t="shared" si="14"/>
        <v>28</v>
      </c>
      <c r="AA68" s="7">
        <f t="shared" si="14"/>
        <v>0</v>
      </c>
      <c r="AB68" s="7">
        <f t="shared" si="14"/>
        <v>0.6</v>
      </c>
      <c r="AC68" s="7">
        <f t="shared" si="14"/>
        <v>0</v>
      </c>
      <c r="AD68" s="7">
        <f t="shared" si="14"/>
        <v>1.2</v>
      </c>
      <c r="AE68" s="7">
        <v>6</v>
      </c>
      <c r="AF68" s="7">
        <f>SUM(AF45+AF56+AF60+AF66)</f>
        <v>0</v>
      </c>
    </row>
    <row r="69" spans="1:32" ht="51" thickBot="1">
      <c r="A69" s="272" t="s">
        <v>43</v>
      </c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274"/>
    </row>
    <row r="70" spans="1:32" ht="51" thickBot="1">
      <c r="A70" s="272" t="s">
        <v>15</v>
      </c>
      <c r="B70" s="273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4"/>
    </row>
    <row r="71" spans="1:32" ht="48" customHeight="1">
      <c r="A71" s="286" t="s">
        <v>130</v>
      </c>
      <c r="B71" s="282" t="s">
        <v>24</v>
      </c>
      <c r="C71" s="268" t="s">
        <v>63</v>
      </c>
      <c r="D71" s="268" t="s">
        <v>64</v>
      </c>
      <c r="E71" s="268" t="s">
        <v>65</v>
      </c>
      <c r="F71" s="268" t="s">
        <v>66</v>
      </c>
      <c r="G71" s="268" t="s">
        <v>60</v>
      </c>
      <c r="H71" s="268" t="s">
        <v>67</v>
      </c>
      <c r="I71" s="268" t="s">
        <v>114</v>
      </c>
      <c r="J71" s="268" t="s">
        <v>108</v>
      </c>
      <c r="K71" s="79"/>
      <c r="L71" s="79"/>
      <c r="M71" s="268" t="s">
        <v>120</v>
      </c>
      <c r="N71" s="268" t="s">
        <v>69</v>
      </c>
      <c r="O71" s="268" t="s">
        <v>48</v>
      </c>
      <c r="P71" s="268" t="s">
        <v>49</v>
      </c>
      <c r="Q71" s="268" t="s">
        <v>70</v>
      </c>
      <c r="R71" s="268" t="s">
        <v>50</v>
      </c>
      <c r="S71" s="268" t="s">
        <v>71</v>
      </c>
      <c r="T71" s="268" t="s">
        <v>208</v>
      </c>
      <c r="U71" s="275" t="s">
        <v>74</v>
      </c>
      <c r="V71" s="70"/>
      <c r="W71" s="270" t="s">
        <v>111</v>
      </c>
      <c r="X71" s="268" t="s">
        <v>116</v>
      </c>
      <c r="Y71" s="268" t="s">
        <v>117</v>
      </c>
      <c r="Z71" s="270" t="s">
        <v>51</v>
      </c>
      <c r="AA71" s="268" t="s">
        <v>52</v>
      </c>
      <c r="AB71" s="268" t="s">
        <v>54</v>
      </c>
      <c r="AC71" s="70"/>
      <c r="AD71" s="268" t="s">
        <v>72</v>
      </c>
      <c r="AE71" s="268" t="s">
        <v>53</v>
      </c>
      <c r="AF71" s="268" t="s">
        <v>73</v>
      </c>
    </row>
    <row r="72" spans="1:32" ht="407.25" thickBot="1">
      <c r="A72" s="287"/>
      <c r="B72" s="283"/>
      <c r="C72" s="269"/>
      <c r="D72" s="269"/>
      <c r="E72" s="269"/>
      <c r="F72" s="269"/>
      <c r="G72" s="269"/>
      <c r="H72" s="269"/>
      <c r="I72" s="269"/>
      <c r="J72" s="269"/>
      <c r="K72" s="80" t="s">
        <v>68</v>
      </c>
      <c r="L72" s="80" t="s">
        <v>128</v>
      </c>
      <c r="M72" s="269"/>
      <c r="N72" s="269"/>
      <c r="O72" s="269"/>
      <c r="P72" s="269"/>
      <c r="Q72" s="269"/>
      <c r="R72" s="269"/>
      <c r="S72" s="269"/>
      <c r="T72" s="269"/>
      <c r="U72" s="276"/>
      <c r="V72" s="71" t="s">
        <v>185</v>
      </c>
      <c r="W72" s="271"/>
      <c r="X72" s="269"/>
      <c r="Y72" s="269"/>
      <c r="Z72" s="271"/>
      <c r="AA72" s="269"/>
      <c r="AB72" s="269"/>
      <c r="AC72" s="71" t="s">
        <v>184</v>
      </c>
      <c r="AD72" s="269"/>
      <c r="AE72" s="269"/>
      <c r="AF72" s="269"/>
    </row>
    <row r="73" spans="1:32" ht="51" thickBot="1">
      <c r="A73" s="78">
        <v>1</v>
      </c>
      <c r="B73" s="4">
        <v>2</v>
      </c>
      <c r="C73" s="6">
        <v>3</v>
      </c>
      <c r="D73" s="5">
        <v>4</v>
      </c>
      <c r="E73" s="5">
        <v>5</v>
      </c>
      <c r="F73" s="5">
        <v>6</v>
      </c>
      <c r="G73" s="5">
        <v>7</v>
      </c>
      <c r="H73" s="5" t="s">
        <v>55</v>
      </c>
      <c r="I73" s="5">
        <v>9</v>
      </c>
      <c r="J73" s="60">
        <v>10</v>
      </c>
      <c r="K73" s="73">
        <v>11</v>
      </c>
      <c r="L73" s="73">
        <v>12</v>
      </c>
      <c r="M73" s="5">
        <v>13</v>
      </c>
      <c r="N73" s="5">
        <v>14</v>
      </c>
      <c r="O73" s="5">
        <v>15</v>
      </c>
      <c r="P73" s="74">
        <v>16</v>
      </c>
      <c r="Q73" s="5">
        <v>17</v>
      </c>
      <c r="R73" s="74">
        <v>18</v>
      </c>
      <c r="S73" s="5">
        <v>19</v>
      </c>
      <c r="T73" s="74">
        <v>20</v>
      </c>
      <c r="U73" s="5">
        <v>21</v>
      </c>
      <c r="V73" s="5">
        <v>22</v>
      </c>
      <c r="W73" s="5">
        <v>23</v>
      </c>
      <c r="X73" s="75">
        <v>24</v>
      </c>
      <c r="Y73" s="75">
        <v>25</v>
      </c>
      <c r="Z73" s="74">
        <v>26</v>
      </c>
      <c r="AA73" s="5">
        <v>27</v>
      </c>
      <c r="AB73" s="5">
        <v>28</v>
      </c>
      <c r="AC73" s="74">
        <v>29</v>
      </c>
      <c r="AD73" s="5">
        <v>30</v>
      </c>
      <c r="AE73" s="5">
        <v>31</v>
      </c>
      <c r="AF73" s="5">
        <v>32</v>
      </c>
    </row>
    <row r="74" spans="1:32" ht="51" thickBot="1">
      <c r="A74" s="272" t="s">
        <v>6</v>
      </c>
      <c r="B74" s="273"/>
      <c r="C74" s="273"/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4"/>
    </row>
    <row r="75" spans="1:32" ht="101.25" thickBot="1">
      <c r="A75" s="7">
        <v>26</v>
      </c>
      <c r="B75" s="8" t="s">
        <v>209</v>
      </c>
      <c r="C75" s="7"/>
      <c r="D75" s="9"/>
      <c r="E75" s="9"/>
      <c r="F75" s="9"/>
      <c r="G75" s="9">
        <v>20</v>
      </c>
      <c r="H75" s="10"/>
      <c r="I75" s="10"/>
      <c r="J75" s="10"/>
      <c r="K75" s="11"/>
      <c r="L75" s="19"/>
      <c r="M75" s="14"/>
      <c r="N75" s="10"/>
      <c r="O75" s="11"/>
      <c r="P75" s="23">
        <v>3</v>
      </c>
      <c r="Q75" s="21">
        <v>2</v>
      </c>
      <c r="R75" s="7"/>
      <c r="S75" s="11"/>
      <c r="T75" s="7">
        <v>180</v>
      </c>
      <c r="U75" s="11"/>
      <c r="V75" s="14"/>
      <c r="W75" s="9"/>
      <c r="X75" s="7"/>
      <c r="Y75" s="10"/>
      <c r="Z75" s="9"/>
      <c r="AA75" s="7"/>
      <c r="AB75" s="7"/>
      <c r="AC75" s="11"/>
      <c r="AD75" s="7"/>
      <c r="AE75" s="11"/>
      <c r="AF75" s="7"/>
    </row>
    <row r="76" spans="1:32" ht="51" thickBot="1">
      <c r="A76" s="7">
        <v>25</v>
      </c>
      <c r="B76" s="13" t="s">
        <v>8</v>
      </c>
      <c r="C76" s="7"/>
      <c r="D76" s="9"/>
      <c r="E76" s="9"/>
      <c r="F76" s="9"/>
      <c r="G76" s="9"/>
      <c r="H76" s="10"/>
      <c r="I76" s="10"/>
      <c r="J76" s="10"/>
      <c r="K76" s="11"/>
      <c r="L76" s="19"/>
      <c r="M76" s="14"/>
      <c r="N76" s="10"/>
      <c r="O76" s="11"/>
      <c r="P76" s="7">
        <v>12</v>
      </c>
      <c r="Q76" s="11"/>
      <c r="R76" s="7"/>
      <c r="S76" s="11"/>
      <c r="T76" s="7"/>
      <c r="U76" s="16"/>
      <c r="V76" s="7"/>
      <c r="W76" s="9"/>
      <c r="X76" s="11"/>
      <c r="Y76" s="7"/>
      <c r="Z76" s="9"/>
      <c r="AA76" s="11"/>
      <c r="AB76" s="7">
        <v>0.6</v>
      </c>
      <c r="AC76" s="7"/>
      <c r="AD76" s="11"/>
      <c r="AE76" s="7"/>
      <c r="AF76" s="10"/>
    </row>
    <row r="77" spans="1:32" ht="51" thickBot="1">
      <c r="A77" s="14">
        <v>27</v>
      </c>
      <c r="B77" s="15" t="s">
        <v>40</v>
      </c>
      <c r="C77" s="10">
        <v>50</v>
      </c>
      <c r="D77" s="9"/>
      <c r="E77" s="9"/>
      <c r="F77" s="9"/>
      <c r="G77" s="9"/>
      <c r="H77" s="10"/>
      <c r="I77" s="10"/>
      <c r="J77" s="10"/>
      <c r="K77" s="11"/>
      <c r="L77" s="19"/>
      <c r="M77" s="14"/>
      <c r="N77" s="10"/>
      <c r="O77" s="11"/>
      <c r="P77" s="7"/>
      <c r="Q77" s="11">
        <v>6</v>
      </c>
      <c r="R77" s="7"/>
      <c r="S77" s="11"/>
      <c r="T77" s="7"/>
      <c r="U77" s="11"/>
      <c r="V77" s="14"/>
      <c r="W77" s="9"/>
      <c r="X77" s="14"/>
      <c r="Y77" s="10"/>
      <c r="Z77" s="9"/>
      <c r="AA77" s="7"/>
      <c r="AB77" s="11"/>
      <c r="AC77" s="14"/>
      <c r="AD77" s="7"/>
      <c r="AE77" s="11"/>
      <c r="AF77" s="7"/>
    </row>
    <row r="78" spans="1:32" ht="51" thickBot="1">
      <c r="A78" s="14"/>
      <c r="B78" s="15" t="s">
        <v>7</v>
      </c>
      <c r="C78" s="7">
        <f>C75+C76+C77</f>
        <v>50</v>
      </c>
      <c r="D78" s="7">
        <f aca="true" t="shared" si="15" ref="D78:AF78">D75+D76+D77</f>
        <v>0</v>
      </c>
      <c r="E78" s="7">
        <f t="shared" si="15"/>
        <v>0</v>
      </c>
      <c r="F78" s="7">
        <f t="shared" si="15"/>
        <v>0</v>
      </c>
      <c r="G78" s="7">
        <f t="shared" si="15"/>
        <v>20</v>
      </c>
      <c r="H78" s="7">
        <f t="shared" si="15"/>
        <v>0</v>
      </c>
      <c r="I78" s="7">
        <f t="shared" si="15"/>
        <v>0</v>
      </c>
      <c r="J78" s="7">
        <f t="shared" si="15"/>
        <v>0</v>
      </c>
      <c r="K78" s="7">
        <f t="shared" si="15"/>
        <v>0</v>
      </c>
      <c r="L78" s="7">
        <f t="shared" si="15"/>
        <v>0</v>
      </c>
      <c r="M78" s="7">
        <f t="shared" si="15"/>
        <v>0</v>
      </c>
      <c r="N78" s="7">
        <f t="shared" si="15"/>
        <v>0</v>
      </c>
      <c r="O78" s="7">
        <f t="shared" si="15"/>
        <v>0</v>
      </c>
      <c r="P78" s="7">
        <f t="shared" si="15"/>
        <v>15</v>
      </c>
      <c r="Q78" s="7">
        <f t="shared" si="15"/>
        <v>8</v>
      </c>
      <c r="R78" s="7">
        <f t="shared" si="15"/>
        <v>0</v>
      </c>
      <c r="S78" s="7">
        <f t="shared" si="15"/>
        <v>0</v>
      </c>
      <c r="T78" s="7">
        <f t="shared" si="15"/>
        <v>180</v>
      </c>
      <c r="U78" s="7">
        <f t="shared" si="15"/>
        <v>0</v>
      </c>
      <c r="V78" s="7">
        <f t="shared" si="15"/>
        <v>0</v>
      </c>
      <c r="W78" s="7">
        <f t="shared" si="15"/>
        <v>0</v>
      </c>
      <c r="X78" s="7">
        <f t="shared" si="15"/>
        <v>0</v>
      </c>
      <c r="Y78" s="7">
        <f t="shared" si="15"/>
        <v>0</v>
      </c>
      <c r="Z78" s="7">
        <f t="shared" si="15"/>
        <v>0</v>
      </c>
      <c r="AA78" s="7">
        <f t="shared" si="15"/>
        <v>0</v>
      </c>
      <c r="AB78" s="7">
        <f t="shared" si="15"/>
        <v>0.6</v>
      </c>
      <c r="AC78" s="7">
        <f t="shared" si="15"/>
        <v>0</v>
      </c>
      <c r="AD78" s="7">
        <f t="shared" si="15"/>
        <v>0</v>
      </c>
      <c r="AE78" s="7">
        <f t="shared" si="15"/>
        <v>0</v>
      </c>
      <c r="AF78" s="7">
        <f t="shared" si="15"/>
        <v>0</v>
      </c>
    </row>
    <row r="79" spans="1:32" ht="51" thickBot="1">
      <c r="A79" s="277" t="s">
        <v>59</v>
      </c>
      <c r="B79" s="278"/>
      <c r="C79" s="278"/>
      <c r="D79" s="278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  <c r="AA79" s="278"/>
      <c r="AB79" s="278"/>
      <c r="AC79" s="278"/>
      <c r="AD79" s="278"/>
      <c r="AE79" s="278"/>
      <c r="AF79" s="279"/>
    </row>
    <row r="80" spans="1:32" ht="101.25" thickBot="1">
      <c r="A80" s="14" t="s">
        <v>37</v>
      </c>
      <c r="B80" s="8" t="s">
        <v>129</v>
      </c>
      <c r="C80" s="7"/>
      <c r="D80" s="10"/>
      <c r="E80" s="10"/>
      <c r="F80" s="10"/>
      <c r="G80" s="10"/>
      <c r="H80" s="10"/>
      <c r="I80" s="10"/>
      <c r="J80" s="10"/>
      <c r="K80" s="11">
        <v>100</v>
      </c>
      <c r="L80" s="19"/>
      <c r="M80" s="14"/>
      <c r="N80" s="10"/>
      <c r="O80" s="11"/>
      <c r="P80" s="7"/>
      <c r="Q80" s="11"/>
      <c r="R80" s="7"/>
      <c r="S80" s="11"/>
      <c r="T80" s="7"/>
      <c r="U80" s="11"/>
      <c r="V80" s="14"/>
      <c r="W80" s="9"/>
      <c r="X80" s="11"/>
      <c r="Y80" s="7"/>
      <c r="Z80" s="9"/>
      <c r="AA80" s="11"/>
      <c r="AB80" s="7"/>
      <c r="AC80" s="11"/>
      <c r="AD80" s="7"/>
      <c r="AE80" s="7"/>
      <c r="AF80" s="10"/>
    </row>
    <row r="81" spans="1:32" ht="51" thickBot="1">
      <c r="A81" s="14"/>
      <c r="B81" s="15" t="s">
        <v>31</v>
      </c>
      <c r="C81" s="7">
        <f aca="true" t="shared" si="16" ref="C81:AF81">SUM(C80)</f>
        <v>0</v>
      </c>
      <c r="D81" s="7">
        <f t="shared" si="16"/>
        <v>0</v>
      </c>
      <c r="E81" s="7">
        <f t="shared" si="16"/>
        <v>0</v>
      </c>
      <c r="F81" s="7">
        <f t="shared" si="16"/>
        <v>0</v>
      </c>
      <c r="G81" s="7">
        <f t="shared" si="16"/>
        <v>0</v>
      </c>
      <c r="H81" s="7">
        <f t="shared" si="16"/>
        <v>0</v>
      </c>
      <c r="I81" s="7">
        <f t="shared" si="16"/>
        <v>0</v>
      </c>
      <c r="J81" s="7">
        <f t="shared" si="16"/>
        <v>0</v>
      </c>
      <c r="K81" s="16">
        <f t="shared" si="16"/>
        <v>100</v>
      </c>
      <c r="L81" s="16">
        <f t="shared" si="16"/>
        <v>0</v>
      </c>
      <c r="M81" s="16">
        <f t="shared" si="16"/>
        <v>0</v>
      </c>
      <c r="N81" s="16">
        <f t="shared" si="16"/>
        <v>0</v>
      </c>
      <c r="O81" s="16">
        <f t="shared" si="16"/>
        <v>0</v>
      </c>
      <c r="P81" s="16">
        <f t="shared" si="16"/>
        <v>0</v>
      </c>
      <c r="Q81" s="16">
        <f t="shared" si="16"/>
        <v>0</v>
      </c>
      <c r="R81" s="16">
        <f t="shared" si="16"/>
        <v>0</v>
      </c>
      <c r="S81" s="16">
        <f t="shared" si="16"/>
        <v>0</v>
      </c>
      <c r="T81" s="16">
        <f t="shared" si="16"/>
        <v>0</v>
      </c>
      <c r="U81" s="16">
        <f t="shared" si="16"/>
        <v>0</v>
      </c>
      <c r="V81" s="16">
        <f t="shared" si="16"/>
        <v>0</v>
      </c>
      <c r="W81" s="16">
        <f t="shared" si="16"/>
        <v>0</v>
      </c>
      <c r="X81" s="7">
        <f t="shared" si="16"/>
        <v>0</v>
      </c>
      <c r="Y81" s="7">
        <f t="shared" si="16"/>
        <v>0</v>
      </c>
      <c r="Z81" s="9">
        <f t="shared" si="16"/>
        <v>0</v>
      </c>
      <c r="AA81" s="7">
        <f t="shared" si="16"/>
        <v>0</v>
      </c>
      <c r="AB81" s="7">
        <f t="shared" si="16"/>
        <v>0</v>
      </c>
      <c r="AC81" s="7">
        <f t="shared" si="16"/>
        <v>0</v>
      </c>
      <c r="AD81" s="7">
        <f t="shared" si="16"/>
        <v>0</v>
      </c>
      <c r="AE81" s="7">
        <f t="shared" si="16"/>
        <v>0</v>
      </c>
      <c r="AF81" s="7">
        <f t="shared" si="16"/>
        <v>0</v>
      </c>
    </row>
    <row r="82" spans="1:32" ht="51" thickBot="1">
      <c r="A82" s="277" t="s">
        <v>34</v>
      </c>
      <c r="B82" s="278"/>
      <c r="C82" s="278"/>
      <c r="D82" s="278"/>
      <c r="E82" s="278"/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278"/>
      <c r="Z82" s="278"/>
      <c r="AA82" s="278"/>
      <c r="AB82" s="278"/>
      <c r="AC82" s="278"/>
      <c r="AD82" s="278"/>
      <c r="AE82" s="278"/>
      <c r="AF82" s="279"/>
    </row>
    <row r="83" spans="1:32" ht="101.25" thickBot="1">
      <c r="A83" s="23">
        <v>28</v>
      </c>
      <c r="B83" s="28" t="s">
        <v>296</v>
      </c>
      <c r="C83" s="23"/>
      <c r="D83" s="24"/>
      <c r="E83" s="24"/>
      <c r="F83" s="24"/>
      <c r="G83" s="24"/>
      <c r="H83" s="24"/>
      <c r="I83" s="24"/>
      <c r="J83" s="24">
        <v>49</v>
      </c>
      <c r="K83" s="25"/>
      <c r="L83" s="33"/>
      <c r="M83" s="21"/>
      <c r="N83" s="24"/>
      <c r="O83" s="25"/>
      <c r="P83" s="21"/>
      <c r="Q83" s="25"/>
      <c r="R83" s="21">
        <v>4</v>
      </c>
      <c r="S83" s="25">
        <v>8</v>
      </c>
      <c r="T83" s="21"/>
      <c r="U83" s="25"/>
      <c r="V83" s="21"/>
      <c r="W83" s="24"/>
      <c r="X83" s="25"/>
      <c r="Y83" s="23"/>
      <c r="Z83" s="24"/>
      <c r="AA83" s="25"/>
      <c r="AB83" s="21"/>
      <c r="AC83" s="23"/>
      <c r="AD83" s="25"/>
      <c r="AE83" s="21"/>
      <c r="AF83" s="23"/>
    </row>
    <row r="84" spans="1:32" ht="101.25" thickBot="1">
      <c r="A84" s="14">
        <v>29</v>
      </c>
      <c r="B84" s="18" t="s">
        <v>309</v>
      </c>
      <c r="C84" s="7"/>
      <c r="D84" s="10"/>
      <c r="E84" s="10"/>
      <c r="F84" s="10"/>
      <c r="G84" s="10"/>
      <c r="H84" s="10"/>
      <c r="I84" s="10">
        <v>34</v>
      </c>
      <c r="J84" s="10">
        <v>74</v>
      </c>
      <c r="K84" s="11"/>
      <c r="L84" s="19"/>
      <c r="M84" s="14"/>
      <c r="N84" s="10"/>
      <c r="O84" s="11"/>
      <c r="P84" s="14">
        <v>1</v>
      </c>
      <c r="Q84" s="11">
        <v>2</v>
      </c>
      <c r="R84" s="14"/>
      <c r="S84" s="11"/>
      <c r="T84" s="14"/>
      <c r="U84" s="11"/>
      <c r="V84" s="14"/>
      <c r="W84" s="10">
        <v>13</v>
      </c>
      <c r="X84" s="11"/>
      <c r="Y84" s="14"/>
      <c r="Z84" s="9">
        <v>6</v>
      </c>
      <c r="AA84" s="11"/>
      <c r="AB84" s="14"/>
      <c r="AC84" s="14"/>
      <c r="AD84" s="11"/>
      <c r="AE84" s="14"/>
      <c r="AF84" s="10"/>
    </row>
    <row r="85" spans="1:32" ht="51" thickBot="1">
      <c r="A85" s="14">
        <v>30</v>
      </c>
      <c r="B85" s="15" t="s">
        <v>210</v>
      </c>
      <c r="C85" s="10">
        <v>1.7</v>
      </c>
      <c r="D85" s="10"/>
      <c r="E85" s="10"/>
      <c r="F85" s="10"/>
      <c r="G85" s="10"/>
      <c r="H85" s="10"/>
      <c r="I85" s="10"/>
      <c r="J85" s="10">
        <v>10.9</v>
      </c>
      <c r="K85" s="11"/>
      <c r="L85" s="19"/>
      <c r="M85" s="14"/>
      <c r="N85" s="10"/>
      <c r="O85" s="10"/>
      <c r="P85" s="11"/>
      <c r="Q85" s="7">
        <v>1.7</v>
      </c>
      <c r="R85" s="11"/>
      <c r="S85" s="7"/>
      <c r="T85" s="11"/>
      <c r="U85" s="7"/>
      <c r="V85" s="14"/>
      <c r="W85" s="10"/>
      <c r="X85" s="7"/>
      <c r="Y85" s="10"/>
      <c r="Z85" s="10"/>
      <c r="AA85" s="10"/>
      <c r="AB85" s="10"/>
      <c r="AC85" s="7"/>
      <c r="AD85" s="10"/>
      <c r="AE85" s="10"/>
      <c r="AF85" s="10"/>
    </row>
    <row r="86" spans="1:32" ht="101.25" thickBot="1">
      <c r="A86" s="14">
        <v>31</v>
      </c>
      <c r="B86" s="15" t="s">
        <v>45</v>
      </c>
      <c r="C86" s="10">
        <v>9</v>
      </c>
      <c r="D86" s="10"/>
      <c r="E86" s="10">
        <v>5</v>
      </c>
      <c r="F86" s="10"/>
      <c r="G86" s="10"/>
      <c r="H86" s="10"/>
      <c r="I86" s="10"/>
      <c r="J86" s="10">
        <v>7</v>
      </c>
      <c r="K86" s="11"/>
      <c r="L86" s="19"/>
      <c r="M86" s="14"/>
      <c r="N86" s="10"/>
      <c r="O86" s="10"/>
      <c r="P86" s="10"/>
      <c r="Q86" s="10"/>
      <c r="R86" s="10">
        <v>5</v>
      </c>
      <c r="S86" s="10">
        <v>5</v>
      </c>
      <c r="T86" s="10">
        <v>16</v>
      </c>
      <c r="U86" s="11"/>
      <c r="V86" s="14"/>
      <c r="W86" s="10">
        <v>65</v>
      </c>
      <c r="X86" s="24"/>
      <c r="Y86" s="24"/>
      <c r="Z86" s="24"/>
      <c r="AA86" s="24"/>
      <c r="AB86" s="24"/>
      <c r="AC86" s="24"/>
      <c r="AD86" s="24"/>
      <c r="AE86" s="24"/>
      <c r="AF86" s="10"/>
    </row>
    <row r="87" spans="1:32" ht="51" thickBot="1">
      <c r="A87" s="7">
        <v>32</v>
      </c>
      <c r="B87" s="15" t="s">
        <v>41</v>
      </c>
      <c r="C87" s="7"/>
      <c r="D87" s="10"/>
      <c r="E87" s="10"/>
      <c r="F87" s="10"/>
      <c r="G87" s="10"/>
      <c r="H87" s="10"/>
      <c r="I87" s="10">
        <v>111</v>
      </c>
      <c r="J87" s="10"/>
      <c r="K87" s="11"/>
      <c r="L87" s="19"/>
      <c r="M87" s="14"/>
      <c r="N87" s="10"/>
      <c r="O87" s="11"/>
      <c r="P87" s="14"/>
      <c r="Q87" s="11">
        <v>4</v>
      </c>
      <c r="R87" s="14"/>
      <c r="S87" s="11"/>
      <c r="T87" s="14">
        <v>20</v>
      </c>
      <c r="U87" s="19"/>
      <c r="V87" s="14"/>
      <c r="W87" s="10"/>
      <c r="X87" s="11"/>
      <c r="Y87" s="14"/>
      <c r="Z87" s="10"/>
      <c r="AA87" s="11"/>
      <c r="AB87" s="14"/>
      <c r="AC87" s="11"/>
      <c r="AD87" s="14"/>
      <c r="AE87" s="14"/>
      <c r="AF87" s="10"/>
    </row>
    <row r="88" spans="1:32" ht="51" thickBot="1">
      <c r="A88" s="14">
        <v>33</v>
      </c>
      <c r="B88" s="18" t="s">
        <v>271</v>
      </c>
      <c r="C88" s="7"/>
      <c r="D88" s="10"/>
      <c r="E88" s="10"/>
      <c r="F88" s="10"/>
      <c r="G88" s="10"/>
      <c r="H88" s="10"/>
      <c r="I88" s="10"/>
      <c r="J88" s="10"/>
      <c r="K88" s="11"/>
      <c r="L88" s="19"/>
      <c r="M88" s="14"/>
      <c r="N88" s="10">
        <v>18</v>
      </c>
      <c r="O88" s="11"/>
      <c r="P88" s="14">
        <v>14</v>
      </c>
      <c r="Q88" s="11"/>
      <c r="R88" s="14"/>
      <c r="S88" s="11"/>
      <c r="T88" s="14"/>
      <c r="U88" s="19"/>
      <c r="V88" s="14"/>
      <c r="W88" s="10"/>
      <c r="X88" s="11"/>
      <c r="Y88" s="14"/>
      <c r="Z88" s="10"/>
      <c r="AA88" s="11"/>
      <c r="AB88" s="14"/>
      <c r="AC88" s="11"/>
      <c r="AD88" s="14"/>
      <c r="AE88" s="14"/>
      <c r="AF88" s="10"/>
    </row>
    <row r="89" spans="1:32" ht="101.25" thickBot="1">
      <c r="A89" s="14" t="s">
        <v>37</v>
      </c>
      <c r="B89" s="15" t="s">
        <v>75</v>
      </c>
      <c r="C89" s="7"/>
      <c r="D89" s="10">
        <v>50</v>
      </c>
      <c r="E89" s="10"/>
      <c r="F89" s="10"/>
      <c r="G89" s="10"/>
      <c r="H89" s="10"/>
      <c r="I89" s="10"/>
      <c r="J89" s="10"/>
      <c r="K89" s="11"/>
      <c r="L89" s="19"/>
      <c r="M89" s="14"/>
      <c r="N89" s="10"/>
      <c r="O89" s="14"/>
      <c r="P89" s="11"/>
      <c r="Q89" s="14"/>
      <c r="R89" s="11"/>
      <c r="S89" s="14"/>
      <c r="T89" s="11"/>
      <c r="U89" s="19"/>
      <c r="V89" s="14"/>
      <c r="W89" s="10"/>
      <c r="X89" s="14"/>
      <c r="Y89" s="14"/>
      <c r="Z89" s="11"/>
      <c r="AA89" s="14"/>
      <c r="AB89" s="14"/>
      <c r="AC89" s="11"/>
      <c r="AD89" s="14"/>
      <c r="AE89" s="14"/>
      <c r="AF89" s="10"/>
    </row>
    <row r="90" spans="1:32" ht="51" thickBot="1">
      <c r="A90" s="14"/>
      <c r="B90" s="15" t="s">
        <v>7</v>
      </c>
      <c r="C90" s="10">
        <f aca="true" t="shared" si="17" ref="C90:AF90">SUM(C83:C89)</f>
        <v>10.7</v>
      </c>
      <c r="D90" s="10">
        <f t="shared" si="17"/>
        <v>50</v>
      </c>
      <c r="E90" s="10">
        <f t="shared" si="17"/>
        <v>5</v>
      </c>
      <c r="F90" s="10">
        <f t="shared" si="17"/>
        <v>0</v>
      </c>
      <c r="G90" s="10">
        <f t="shared" si="17"/>
        <v>0</v>
      </c>
      <c r="H90" s="10">
        <f t="shared" si="17"/>
        <v>0</v>
      </c>
      <c r="I90" s="10">
        <f t="shared" si="17"/>
        <v>145</v>
      </c>
      <c r="J90" s="10">
        <f t="shared" si="17"/>
        <v>140.9</v>
      </c>
      <c r="K90" s="11">
        <f t="shared" si="17"/>
        <v>0</v>
      </c>
      <c r="L90" s="7">
        <f t="shared" si="17"/>
        <v>0</v>
      </c>
      <c r="M90" s="19">
        <f t="shared" si="17"/>
        <v>0</v>
      </c>
      <c r="N90" s="7">
        <f t="shared" si="17"/>
        <v>18</v>
      </c>
      <c r="O90" s="11">
        <f t="shared" si="17"/>
        <v>0</v>
      </c>
      <c r="P90" s="7">
        <f t="shared" si="17"/>
        <v>15</v>
      </c>
      <c r="Q90" s="11">
        <f t="shared" si="17"/>
        <v>7.7</v>
      </c>
      <c r="R90" s="7">
        <f t="shared" si="17"/>
        <v>9</v>
      </c>
      <c r="S90" s="11">
        <f t="shared" si="17"/>
        <v>13</v>
      </c>
      <c r="T90" s="7">
        <f t="shared" si="17"/>
        <v>36</v>
      </c>
      <c r="U90" s="11">
        <f t="shared" si="17"/>
        <v>0</v>
      </c>
      <c r="V90" s="7">
        <f t="shared" si="17"/>
        <v>0</v>
      </c>
      <c r="W90" s="11">
        <f t="shared" si="17"/>
        <v>78</v>
      </c>
      <c r="X90" s="7">
        <f t="shared" si="17"/>
        <v>0</v>
      </c>
      <c r="Y90" s="10">
        <f t="shared" si="17"/>
        <v>0</v>
      </c>
      <c r="Z90" s="10">
        <f t="shared" si="17"/>
        <v>6</v>
      </c>
      <c r="AA90" s="10">
        <f t="shared" si="17"/>
        <v>0</v>
      </c>
      <c r="AB90" s="10">
        <f t="shared" si="17"/>
        <v>0</v>
      </c>
      <c r="AC90" s="10">
        <f t="shared" si="17"/>
        <v>0</v>
      </c>
      <c r="AD90" s="10">
        <f t="shared" si="17"/>
        <v>0</v>
      </c>
      <c r="AE90" s="10">
        <f t="shared" si="17"/>
        <v>0</v>
      </c>
      <c r="AF90" s="10">
        <f t="shared" si="17"/>
        <v>0</v>
      </c>
    </row>
    <row r="91" spans="1:32" ht="51" thickBot="1">
      <c r="A91" s="277" t="s">
        <v>30</v>
      </c>
      <c r="B91" s="278"/>
      <c r="C91" s="278"/>
      <c r="D91" s="278"/>
      <c r="E91" s="278"/>
      <c r="F91" s="278"/>
      <c r="G91" s="278"/>
      <c r="H91" s="278"/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8"/>
      <c r="W91" s="278"/>
      <c r="X91" s="278"/>
      <c r="Y91" s="278"/>
      <c r="Z91" s="278"/>
      <c r="AA91" s="278"/>
      <c r="AB91" s="278"/>
      <c r="AC91" s="278"/>
      <c r="AD91" s="278"/>
      <c r="AE91" s="278"/>
      <c r="AF91" s="279"/>
    </row>
    <row r="92" spans="1:32" ht="151.5" thickBot="1">
      <c r="A92" s="14">
        <v>8.9</v>
      </c>
      <c r="B92" s="18" t="s">
        <v>237</v>
      </c>
      <c r="C92" s="14"/>
      <c r="D92" s="10"/>
      <c r="E92" s="14"/>
      <c r="F92" s="14"/>
      <c r="G92" s="14"/>
      <c r="H92" s="10"/>
      <c r="I92" s="10"/>
      <c r="J92" s="10"/>
      <c r="K92" s="11"/>
      <c r="L92" s="19"/>
      <c r="M92" s="14"/>
      <c r="N92" s="11"/>
      <c r="O92" s="7"/>
      <c r="P92" s="11"/>
      <c r="Q92" s="7"/>
      <c r="R92" s="11"/>
      <c r="S92" s="7"/>
      <c r="T92" s="11">
        <v>185</v>
      </c>
      <c r="U92" s="16"/>
      <c r="V92" s="14"/>
      <c r="W92" s="11"/>
      <c r="X92" s="7"/>
      <c r="Y92" s="7"/>
      <c r="Z92" s="11"/>
      <c r="AA92" s="7"/>
      <c r="AB92" s="7"/>
      <c r="AC92" s="11"/>
      <c r="AD92" s="7"/>
      <c r="AE92" s="10"/>
      <c r="AF92" s="10"/>
    </row>
    <row r="93" spans="1:32" ht="51" thickBot="1">
      <c r="A93" s="21">
        <v>34</v>
      </c>
      <c r="B93" s="28" t="s">
        <v>212</v>
      </c>
      <c r="C93" s="23"/>
      <c r="D93" s="24"/>
      <c r="E93" s="24">
        <v>42</v>
      </c>
      <c r="F93" s="24"/>
      <c r="G93" s="24"/>
      <c r="H93" s="24"/>
      <c r="I93" s="24"/>
      <c r="J93" s="24"/>
      <c r="K93" s="25"/>
      <c r="L93" s="33"/>
      <c r="M93" s="21"/>
      <c r="N93" s="24"/>
      <c r="O93" s="24"/>
      <c r="P93" s="24">
        <v>10</v>
      </c>
      <c r="Q93" s="24">
        <v>11</v>
      </c>
      <c r="R93" s="24">
        <v>1</v>
      </c>
      <c r="S93" s="24">
        <v>4</v>
      </c>
      <c r="T93" s="24">
        <v>17</v>
      </c>
      <c r="U93" s="25"/>
      <c r="V93" s="21"/>
      <c r="W93" s="24"/>
      <c r="X93" s="24"/>
      <c r="Y93" s="24"/>
      <c r="Z93" s="24"/>
      <c r="AA93" s="24"/>
      <c r="AB93" s="24"/>
      <c r="AC93" s="24"/>
      <c r="AD93" s="24"/>
      <c r="AE93" s="24"/>
      <c r="AF93" s="10">
        <v>1.1</v>
      </c>
    </row>
    <row r="94" spans="1:32" ht="51" thickBot="1">
      <c r="A94" s="14"/>
      <c r="B94" s="15" t="s">
        <v>7</v>
      </c>
      <c r="C94" s="7">
        <f aca="true" t="shared" si="18" ref="C94:AF94">SUM(C92:C93)</f>
        <v>0</v>
      </c>
      <c r="D94" s="7">
        <f t="shared" si="18"/>
        <v>0</v>
      </c>
      <c r="E94" s="7">
        <f t="shared" si="18"/>
        <v>42</v>
      </c>
      <c r="F94" s="7">
        <f t="shared" si="18"/>
        <v>0</v>
      </c>
      <c r="G94" s="7">
        <f t="shared" si="18"/>
        <v>0</v>
      </c>
      <c r="H94" s="7">
        <f t="shared" si="18"/>
        <v>0</v>
      </c>
      <c r="I94" s="7">
        <f t="shared" si="18"/>
        <v>0</v>
      </c>
      <c r="J94" s="7">
        <f t="shared" si="18"/>
        <v>0</v>
      </c>
      <c r="K94" s="16">
        <f t="shared" si="18"/>
        <v>0</v>
      </c>
      <c r="L94" s="16">
        <f t="shared" si="18"/>
        <v>0</v>
      </c>
      <c r="M94" s="16">
        <f t="shared" si="18"/>
        <v>0</v>
      </c>
      <c r="N94" s="16">
        <f t="shared" si="18"/>
        <v>0</v>
      </c>
      <c r="O94" s="16">
        <f t="shared" si="18"/>
        <v>0</v>
      </c>
      <c r="P94" s="16">
        <f t="shared" si="18"/>
        <v>10</v>
      </c>
      <c r="Q94" s="16">
        <f t="shared" si="18"/>
        <v>11</v>
      </c>
      <c r="R94" s="16">
        <f t="shared" si="18"/>
        <v>1</v>
      </c>
      <c r="S94" s="16">
        <f t="shared" si="18"/>
        <v>4</v>
      </c>
      <c r="T94" s="16">
        <f t="shared" si="18"/>
        <v>202</v>
      </c>
      <c r="U94" s="16">
        <f t="shared" si="18"/>
        <v>0</v>
      </c>
      <c r="V94" s="16">
        <f t="shared" si="18"/>
        <v>0</v>
      </c>
      <c r="W94" s="7">
        <f t="shared" si="18"/>
        <v>0</v>
      </c>
      <c r="X94" s="7">
        <f t="shared" si="18"/>
        <v>0</v>
      </c>
      <c r="Y94" s="7">
        <f t="shared" si="18"/>
        <v>0</v>
      </c>
      <c r="Z94" s="9">
        <f t="shared" si="18"/>
        <v>0</v>
      </c>
      <c r="AA94" s="7">
        <f t="shared" si="18"/>
        <v>0</v>
      </c>
      <c r="AB94" s="7">
        <f t="shared" si="18"/>
        <v>0</v>
      </c>
      <c r="AC94" s="7">
        <f t="shared" si="18"/>
        <v>0</v>
      </c>
      <c r="AD94" s="7">
        <f t="shared" si="18"/>
        <v>0</v>
      </c>
      <c r="AE94" s="7">
        <f t="shared" si="18"/>
        <v>0</v>
      </c>
      <c r="AF94" s="7">
        <f t="shared" si="18"/>
        <v>1.1</v>
      </c>
    </row>
    <row r="95" spans="1:32" ht="51" thickBot="1">
      <c r="A95" s="277" t="s">
        <v>35</v>
      </c>
      <c r="B95" s="278"/>
      <c r="C95" s="278"/>
      <c r="D95" s="278"/>
      <c r="E95" s="278"/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  <c r="AA95" s="278"/>
      <c r="AB95" s="278"/>
      <c r="AC95" s="278"/>
      <c r="AD95" s="278"/>
      <c r="AE95" s="278"/>
      <c r="AF95" s="279"/>
    </row>
    <row r="96" spans="1:32" ht="151.5" thickBot="1">
      <c r="A96" s="23">
        <v>35</v>
      </c>
      <c r="B96" s="28" t="s">
        <v>266</v>
      </c>
      <c r="C96" s="23"/>
      <c r="D96" s="24"/>
      <c r="E96" s="24"/>
      <c r="F96" s="24"/>
      <c r="G96" s="24">
        <v>25</v>
      </c>
      <c r="H96" s="24"/>
      <c r="I96" s="27"/>
      <c r="J96" s="27"/>
      <c r="K96" s="31"/>
      <c r="L96" s="32"/>
      <c r="M96" s="23"/>
      <c r="N96" s="27"/>
      <c r="O96" s="27"/>
      <c r="P96" s="27">
        <v>13</v>
      </c>
      <c r="Q96" s="27">
        <v>5</v>
      </c>
      <c r="R96" s="27"/>
      <c r="S96" s="27">
        <v>12</v>
      </c>
      <c r="T96" s="27">
        <v>23</v>
      </c>
      <c r="U96" s="31">
        <v>129</v>
      </c>
      <c r="V96" s="23"/>
      <c r="W96" s="27"/>
      <c r="X96" s="27"/>
      <c r="Y96" s="27"/>
      <c r="Z96" s="27">
        <v>5</v>
      </c>
      <c r="AA96" s="27"/>
      <c r="AB96" s="27"/>
      <c r="AC96" s="27"/>
      <c r="AD96" s="27"/>
      <c r="AE96" s="27"/>
      <c r="AF96" s="27"/>
    </row>
    <row r="97" spans="1:32" ht="101.25" thickBot="1">
      <c r="A97" s="14">
        <v>36</v>
      </c>
      <c r="B97" s="15" t="s">
        <v>88</v>
      </c>
      <c r="C97" s="7"/>
      <c r="D97" s="10"/>
      <c r="E97" s="10"/>
      <c r="F97" s="10"/>
      <c r="G97" s="10"/>
      <c r="H97" s="10"/>
      <c r="I97" s="10"/>
      <c r="J97" s="10"/>
      <c r="K97" s="11"/>
      <c r="L97" s="19"/>
      <c r="M97" s="14"/>
      <c r="N97" s="10"/>
      <c r="O97" s="14"/>
      <c r="P97" s="7">
        <v>12</v>
      </c>
      <c r="Q97" s="14"/>
      <c r="R97" s="11"/>
      <c r="S97" s="14"/>
      <c r="T97" s="7">
        <v>102</v>
      </c>
      <c r="U97" s="19"/>
      <c r="V97" s="14"/>
      <c r="W97" s="10"/>
      <c r="X97" s="11"/>
      <c r="Y97" s="14"/>
      <c r="Z97" s="11"/>
      <c r="AA97" s="14"/>
      <c r="AB97" s="11"/>
      <c r="AC97" s="14">
        <v>2.4</v>
      </c>
      <c r="AD97" s="14"/>
      <c r="AE97" s="14"/>
      <c r="AF97" s="7"/>
    </row>
    <row r="98" spans="1:32" ht="151.5" thickBot="1">
      <c r="A98" s="14">
        <v>14</v>
      </c>
      <c r="B98" s="15" t="s">
        <v>203</v>
      </c>
      <c r="C98" s="7"/>
      <c r="D98" s="10"/>
      <c r="E98" s="10"/>
      <c r="F98" s="10"/>
      <c r="G98" s="10"/>
      <c r="H98" s="10"/>
      <c r="I98" s="10"/>
      <c r="J98" s="10"/>
      <c r="K98" s="11"/>
      <c r="L98" s="19"/>
      <c r="M98" s="14">
        <v>100</v>
      </c>
      <c r="N98" s="10"/>
      <c r="O98" s="10"/>
      <c r="P98" s="10"/>
      <c r="Q98" s="10"/>
      <c r="R98" s="10"/>
      <c r="S98" s="10"/>
      <c r="T98" s="10"/>
      <c r="U98" s="11"/>
      <c r="V98" s="14"/>
      <c r="W98" s="10"/>
      <c r="X98" s="10"/>
      <c r="Y98" s="10"/>
      <c r="Z98" s="10"/>
      <c r="AA98" s="10"/>
      <c r="AB98" s="10"/>
      <c r="AC98" s="10"/>
      <c r="AD98" s="10"/>
      <c r="AE98" s="10"/>
      <c r="AF98" s="9"/>
    </row>
    <row r="99" spans="1:32" ht="51" thickBot="1">
      <c r="A99" s="14"/>
      <c r="B99" s="15" t="s">
        <v>7</v>
      </c>
      <c r="C99" s="7">
        <f aca="true" t="shared" si="19" ref="C99:AF99">SUM(C96:C98)</f>
        <v>0</v>
      </c>
      <c r="D99" s="7">
        <f t="shared" si="19"/>
        <v>0</v>
      </c>
      <c r="E99" s="7">
        <f t="shared" si="19"/>
        <v>0</v>
      </c>
      <c r="F99" s="7">
        <f t="shared" si="19"/>
        <v>0</v>
      </c>
      <c r="G99" s="7">
        <f t="shared" si="19"/>
        <v>25</v>
      </c>
      <c r="H99" s="7">
        <f t="shared" si="19"/>
        <v>0</v>
      </c>
      <c r="I99" s="7">
        <f t="shared" si="19"/>
        <v>0</v>
      </c>
      <c r="J99" s="7">
        <f t="shared" si="19"/>
        <v>0</v>
      </c>
      <c r="K99" s="7">
        <f t="shared" si="19"/>
        <v>0</v>
      </c>
      <c r="L99" s="7">
        <f t="shared" si="19"/>
        <v>0</v>
      </c>
      <c r="M99" s="7">
        <f t="shared" si="19"/>
        <v>100</v>
      </c>
      <c r="N99" s="7">
        <f t="shared" si="19"/>
        <v>0</v>
      </c>
      <c r="O99" s="7">
        <f t="shared" si="19"/>
        <v>0</v>
      </c>
      <c r="P99" s="7">
        <f t="shared" si="19"/>
        <v>25</v>
      </c>
      <c r="Q99" s="7">
        <f t="shared" si="19"/>
        <v>5</v>
      </c>
      <c r="R99" s="7">
        <f t="shared" si="19"/>
        <v>0</v>
      </c>
      <c r="S99" s="7">
        <f t="shared" si="19"/>
        <v>12</v>
      </c>
      <c r="T99" s="7">
        <f t="shared" si="19"/>
        <v>125</v>
      </c>
      <c r="U99" s="7">
        <f t="shared" si="19"/>
        <v>129</v>
      </c>
      <c r="V99" s="7">
        <f t="shared" si="19"/>
        <v>0</v>
      </c>
      <c r="W99" s="7">
        <f t="shared" si="19"/>
        <v>0</v>
      </c>
      <c r="X99" s="7">
        <f t="shared" si="19"/>
        <v>0</v>
      </c>
      <c r="Y99" s="7">
        <f t="shared" si="19"/>
        <v>0</v>
      </c>
      <c r="Z99" s="7">
        <f t="shared" si="19"/>
        <v>5</v>
      </c>
      <c r="AA99" s="7">
        <f t="shared" si="19"/>
        <v>0</v>
      </c>
      <c r="AB99" s="7">
        <f t="shared" si="19"/>
        <v>0</v>
      </c>
      <c r="AC99" s="7">
        <f t="shared" si="19"/>
        <v>2.4</v>
      </c>
      <c r="AD99" s="7">
        <f t="shared" si="19"/>
        <v>0</v>
      </c>
      <c r="AE99" s="7">
        <f t="shared" si="19"/>
        <v>0</v>
      </c>
      <c r="AF99" s="7">
        <f t="shared" si="19"/>
        <v>0</v>
      </c>
    </row>
    <row r="100" spans="1:32" ht="101.25" thickBot="1">
      <c r="A100" s="78"/>
      <c r="B100" s="15" t="s">
        <v>76</v>
      </c>
      <c r="C100" s="7"/>
      <c r="D100" s="7"/>
      <c r="E100" s="7"/>
      <c r="F100" s="7"/>
      <c r="G100" s="7"/>
      <c r="H100" s="7"/>
      <c r="I100" s="7"/>
      <c r="J100" s="7"/>
      <c r="K100" s="16"/>
      <c r="L100" s="16"/>
      <c r="M100" s="7"/>
      <c r="N100" s="7"/>
      <c r="O100" s="7"/>
      <c r="P100" s="7"/>
      <c r="Q100" s="7"/>
      <c r="R100" s="7"/>
      <c r="S100" s="7"/>
      <c r="T100" s="7"/>
      <c r="U100" s="16"/>
      <c r="V100" s="7"/>
      <c r="W100" s="9"/>
      <c r="X100" s="7"/>
      <c r="Y100" s="7"/>
      <c r="Z100" s="9"/>
      <c r="AA100" s="7"/>
      <c r="AB100" s="7"/>
      <c r="AC100" s="7"/>
      <c r="AD100" s="7"/>
      <c r="AE100" s="7">
        <v>6</v>
      </c>
      <c r="AF100" s="7"/>
    </row>
    <row r="101" spans="1:32" ht="51" thickBot="1">
      <c r="A101" s="14"/>
      <c r="B101" s="20" t="s">
        <v>11</v>
      </c>
      <c r="C101" s="7">
        <f aca="true" t="shared" si="20" ref="C101:W101">SUM(C78+C90+C94+C99+C81)</f>
        <v>60.7</v>
      </c>
      <c r="D101" s="7">
        <f t="shared" si="20"/>
        <v>50</v>
      </c>
      <c r="E101" s="7">
        <f t="shared" si="20"/>
        <v>47</v>
      </c>
      <c r="F101" s="7">
        <f t="shared" si="20"/>
        <v>0</v>
      </c>
      <c r="G101" s="7">
        <f t="shared" si="20"/>
        <v>45</v>
      </c>
      <c r="H101" s="7">
        <f t="shared" si="20"/>
        <v>0</v>
      </c>
      <c r="I101" s="7">
        <f t="shared" si="20"/>
        <v>145</v>
      </c>
      <c r="J101" s="7">
        <f t="shared" si="20"/>
        <v>140.9</v>
      </c>
      <c r="K101" s="16">
        <f t="shared" si="20"/>
        <v>100</v>
      </c>
      <c r="L101" s="16">
        <f t="shared" si="20"/>
        <v>0</v>
      </c>
      <c r="M101" s="16">
        <f t="shared" si="20"/>
        <v>100</v>
      </c>
      <c r="N101" s="16">
        <f t="shared" si="20"/>
        <v>18</v>
      </c>
      <c r="O101" s="16">
        <f t="shared" si="20"/>
        <v>0</v>
      </c>
      <c r="P101" s="16">
        <f t="shared" si="20"/>
        <v>65</v>
      </c>
      <c r="Q101" s="16">
        <f t="shared" si="20"/>
        <v>31.7</v>
      </c>
      <c r="R101" s="16">
        <f t="shared" si="20"/>
        <v>10</v>
      </c>
      <c r="S101" s="16">
        <f t="shared" si="20"/>
        <v>29</v>
      </c>
      <c r="T101" s="16">
        <f t="shared" si="20"/>
        <v>543</v>
      </c>
      <c r="U101" s="16">
        <f t="shared" si="20"/>
        <v>129</v>
      </c>
      <c r="V101" s="16">
        <f t="shared" si="20"/>
        <v>0</v>
      </c>
      <c r="W101" s="16">
        <f t="shared" si="20"/>
        <v>78</v>
      </c>
      <c r="X101" s="7">
        <f aca="true" t="shared" si="21" ref="X101:AD101">SUM(X78+X90+X94+X99)</f>
        <v>0</v>
      </c>
      <c r="Y101" s="7">
        <f t="shared" si="21"/>
        <v>0</v>
      </c>
      <c r="Z101" s="9">
        <f t="shared" si="21"/>
        <v>11</v>
      </c>
      <c r="AA101" s="7">
        <f t="shared" si="21"/>
        <v>0</v>
      </c>
      <c r="AB101" s="7">
        <f t="shared" si="21"/>
        <v>0.6</v>
      </c>
      <c r="AC101" s="7">
        <f t="shared" si="21"/>
        <v>2.4</v>
      </c>
      <c r="AD101" s="7">
        <f t="shared" si="21"/>
        <v>0</v>
      </c>
      <c r="AE101" s="7">
        <v>6</v>
      </c>
      <c r="AF101" s="7">
        <f>SUM(AF78+AF90+AF94+AF99)</f>
        <v>1.1</v>
      </c>
    </row>
    <row r="102" spans="1:32" ht="51" thickBot="1">
      <c r="A102" s="272" t="s">
        <v>43</v>
      </c>
      <c r="B102" s="273"/>
      <c r="C102" s="273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273"/>
      <c r="AF102" s="274"/>
    </row>
    <row r="103" spans="1:32" ht="51" thickBot="1">
      <c r="A103" s="272" t="s">
        <v>16</v>
      </c>
      <c r="B103" s="273"/>
      <c r="C103" s="273"/>
      <c r="D103" s="273"/>
      <c r="E103" s="273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273"/>
      <c r="X103" s="273"/>
      <c r="Y103" s="273"/>
      <c r="Z103" s="273"/>
      <c r="AA103" s="273"/>
      <c r="AB103" s="273"/>
      <c r="AC103" s="273"/>
      <c r="AD103" s="273"/>
      <c r="AE103" s="273"/>
      <c r="AF103" s="274"/>
    </row>
    <row r="104" spans="1:32" ht="48" customHeight="1">
      <c r="A104" s="286" t="s">
        <v>130</v>
      </c>
      <c r="B104" s="282" t="s">
        <v>24</v>
      </c>
      <c r="C104" s="268" t="s">
        <v>63</v>
      </c>
      <c r="D104" s="268" t="s">
        <v>64</v>
      </c>
      <c r="E104" s="268" t="s">
        <v>65</v>
      </c>
      <c r="F104" s="268" t="s">
        <v>66</v>
      </c>
      <c r="G104" s="268" t="s">
        <v>60</v>
      </c>
      <c r="H104" s="268" t="s">
        <v>67</v>
      </c>
      <c r="I104" s="268" t="s">
        <v>114</v>
      </c>
      <c r="J104" s="268" t="s">
        <v>108</v>
      </c>
      <c r="K104" s="79"/>
      <c r="L104" s="79"/>
      <c r="M104" s="268" t="s">
        <v>120</v>
      </c>
      <c r="N104" s="268" t="s">
        <v>69</v>
      </c>
      <c r="O104" s="268" t="s">
        <v>48</v>
      </c>
      <c r="P104" s="268" t="s">
        <v>49</v>
      </c>
      <c r="Q104" s="268" t="s">
        <v>70</v>
      </c>
      <c r="R104" s="268" t="s">
        <v>50</v>
      </c>
      <c r="S104" s="268" t="s">
        <v>71</v>
      </c>
      <c r="T104" s="268" t="s">
        <v>208</v>
      </c>
      <c r="U104" s="275" t="s">
        <v>74</v>
      </c>
      <c r="V104" s="70"/>
      <c r="W104" s="270" t="s">
        <v>111</v>
      </c>
      <c r="X104" s="268" t="s">
        <v>116</v>
      </c>
      <c r="Y104" s="268" t="s">
        <v>117</v>
      </c>
      <c r="Z104" s="270" t="s">
        <v>51</v>
      </c>
      <c r="AA104" s="268" t="s">
        <v>52</v>
      </c>
      <c r="AB104" s="268" t="s">
        <v>54</v>
      </c>
      <c r="AC104" s="70"/>
      <c r="AD104" s="268" t="s">
        <v>72</v>
      </c>
      <c r="AE104" s="268" t="s">
        <v>53</v>
      </c>
      <c r="AF104" s="268" t="s">
        <v>73</v>
      </c>
    </row>
    <row r="105" spans="1:32" ht="407.25" thickBot="1">
      <c r="A105" s="287"/>
      <c r="B105" s="283"/>
      <c r="C105" s="269"/>
      <c r="D105" s="269"/>
      <c r="E105" s="269"/>
      <c r="F105" s="269"/>
      <c r="G105" s="269"/>
      <c r="H105" s="269"/>
      <c r="I105" s="269"/>
      <c r="J105" s="269"/>
      <c r="K105" s="80" t="s">
        <v>68</v>
      </c>
      <c r="L105" s="80" t="s">
        <v>128</v>
      </c>
      <c r="M105" s="269"/>
      <c r="N105" s="269"/>
      <c r="O105" s="269"/>
      <c r="P105" s="269"/>
      <c r="Q105" s="269"/>
      <c r="R105" s="269"/>
      <c r="S105" s="269"/>
      <c r="T105" s="269"/>
      <c r="U105" s="276"/>
      <c r="V105" s="71" t="s">
        <v>185</v>
      </c>
      <c r="W105" s="271"/>
      <c r="X105" s="269"/>
      <c r="Y105" s="269"/>
      <c r="Z105" s="271"/>
      <c r="AA105" s="269"/>
      <c r="AB105" s="269"/>
      <c r="AC105" s="71" t="s">
        <v>184</v>
      </c>
      <c r="AD105" s="269"/>
      <c r="AE105" s="269"/>
      <c r="AF105" s="269"/>
    </row>
    <row r="106" spans="1:32" ht="51" thickBot="1">
      <c r="A106" s="78">
        <v>1</v>
      </c>
      <c r="B106" s="4">
        <v>2</v>
      </c>
      <c r="C106" s="6">
        <v>3</v>
      </c>
      <c r="D106" s="5">
        <v>4</v>
      </c>
      <c r="E106" s="5">
        <v>5</v>
      </c>
      <c r="F106" s="5">
        <v>6</v>
      </c>
      <c r="G106" s="5">
        <v>7</v>
      </c>
      <c r="H106" s="5" t="s">
        <v>55</v>
      </c>
      <c r="I106" s="5">
        <v>9</v>
      </c>
      <c r="J106" s="60">
        <v>10</v>
      </c>
      <c r="K106" s="73">
        <v>11</v>
      </c>
      <c r="L106" s="73">
        <v>12</v>
      </c>
      <c r="M106" s="5">
        <v>13</v>
      </c>
      <c r="N106" s="5">
        <v>14</v>
      </c>
      <c r="O106" s="5">
        <v>15</v>
      </c>
      <c r="P106" s="74">
        <v>16</v>
      </c>
      <c r="Q106" s="5">
        <v>17</v>
      </c>
      <c r="R106" s="74">
        <v>18</v>
      </c>
      <c r="S106" s="5">
        <v>19</v>
      </c>
      <c r="T106" s="74">
        <v>20</v>
      </c>
      <c r="U106" s="5">
        <v>21</v>
      </c>
      <c r="V106" s="5">
        <v>22</v>
      </c>
      <c r="W106" s="5">
        <v>23</v>
      </c>
      <c r="X106" s="75">
        <v>24</v>
      </c>
      <c r="Y106" s="75">
        <v>25</v>
      </c>
      <c r="Z106" s="74">
        <v>26</v>
      </c>
      <c r="AA106" s="5">
        <v>27</v>
      </c>
      <c r="AB106" s="5">
        <v>28</v>
      </c>
      <c r="AC106" s="74">
        <v>29</v>
      </c>
      <c r="AD106" s="5">
        <v>30</v>
      </c>
      <c r="AE106" s="5">
        <v>31</v>
      </c>
      <c r="AF106" s="5">
        <v>32</v>
      </c>
    </row>
    <row r="107" spans="1:32" ht="51" thickBot="1">
      <c r="A107" s="272" t="s">
        <v>6</v>
      </c>
      <c r="B107" s="273"/>
      <c r="C107" s="273"/>
      <c r="D107" s="273"/>
      <c r="E107" s="273"/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  <c r="R107" s="273"/>
      <c r="S107" s="273"/>
      <c r="T107" s="273"/>
      <c r="U107" s="273"/>
      <c r="V107" s="273"/>
      <c r="W107" s="273"/>
      <c r="X107" s="273"/>
      <c r="Y107" s="273"/>
      <c r="Z107" s="273"/>
      <c r="AA107" s="273"/>
      <c r="AB107" s="273"/>
      <c r="AC107" s="273"/>
      <c r="AD107" s="273"/>
      <c r="AE107" s="273"/>
      <c r="AF107" s="274"/>
    </row>
    <row r="108" spans="1:32" ht="101.25" thickBot="1">
      <c r="A108" s="7">
        <v>37</v>
      </c>
      <c r="B108" s="8" t="s">
        <v>239</v>
      </c>
      <c r="C108" s="7"/>
      <c r="D108" s="9"/>
      <c r="E108" s="9"/>
      <c r="F108" s="9"/>
      <c r="G108" s="9">
        <v>18</v>
      </c>
      <c r="H108" s="10"/>
      <c r="I108" s="10"/>
      <c r="J108" s="10"/>
      <c r="K108" s="11"/>
      <c r="L108" s="19"/>
      <c r="M108" s="14"/>
      <c r="N108" s="10"/>
      <c r="O108" s="11"/>
      <c r="P108" s="23">
        <v>3</v>
      </c>
      <c r="Q108" s="21">
        <v>2</v>
      </c>
      <c r="R108" s="7"/>
      <c r="S108" s="11"/>
      <c r="T108" s="7">
        <v>180</v>
      </c>
      <c r="U108" s="11"/>
      <c r="V108" s="14"/>
      <c r="W108" s="9"/>
      <c r="X108" s="7"/>
      <c r="Y108" s="10"/>
      <c r="Z108" s="9"/>
      <c r="AA108" s="7"/>
      <c r="AB108" s="7"/>
      <c r="AC108" s="11"/>
      <c r="AD108" s="7"/>
      <c r="AE108" s="11"/>
      <c r="AF108" s="7"/>
    </row>
    <row r="109" spans="1:32" ht="51" thickBot="1">
      <c r="A109" s="14">
        <v>16</v>
      </c>
      <c r="B109" s="15" t="s">
        <v>17</v>
      </c>
      <c r="C109" s="7"/>
      <c r="D109" s="9"/>
      <c r="E109" s="9"/>
      <c r="F109" s="9"/>
      <c r="G109" s="9"/>
      <c r="H109" s="10"/>
      <c r="I109" s="10"/>
      <c r="J109" s="10"/>
      <c r="K109" s="11"/>
      <c r="L109" s="19"/>
      <c r="M109" s="14"/>
      <c r="N109" s="10"/>
      <c r="O109" s="11"/>
      <c r="P109" s="7">
        <v>12</v>
      </c>
      <c r="Q109" s="11"/>
      <c r="R109" s="7"/>
      <c r="S109" s="11"/>
      <c r="T109" s="7">
        <v>102</v>
      </c>
      <c r="U109" s="11"/>
      <c r="V109" s="14"/>
      <c r="W109" s="9"/>
      <c r="X109" s="14"/>
      <c r="Y109" s="10"/>
      <c r="Z109" s="9"/>
      <c r="AA109" s="7"/>
      <c r="AB109" s="11"/>
      <c r="AC109" s="14"/>
      <c r="AD109" s="7">
        <v>1.2</v>
      </c>
      <c r="AE109" s="11"/>
      <c r="AF109" s="7"/>
    </row>
    <row r="110" spans="1:32" ht="101.25" thickBot="1">
      <c r="A110" s="14">
        <v>3</v>
      </c>
      <c r="B110" s="15" t="s">
        <v>42</v>
      </c>
      <c r="C110" s="10">
        <v>50</v>
      </c>
      <c r="D110" s="10"/>
      <c r="E110" s="10"/>
      <c r="F110" s="10"/>
      <c r="G110" s="10"/>
      <c r="H110" s="10"/>
      <c r="I110" s="10"/>
      <c r="J110" s="10"/>
      <c r="K110" s="11"/>
      <c r="L110" s="19"/>
      <c r="M110" s="14"/>
      <c r="N110" s="10"/>
      <c r="O110" s="14"/>
      <c r="P110" s="11"/>
      <c r="Q110" s="7">
        <v>5</v>
      </c>
      <c r="R110" s="11"/>
      <c r="S110" s="14"/>
      <c r="T110" s="11"/>
      <c r="U110" s="19"/>
      <c r="V110" s="14"/>
      <c r="W110" s="9"/>
      <c r="X110" s="11"/>
      <c r="Y110" s="14"/>
      <c r="Z110" s="11"/>
      <c r="AA110" s="14">
        <v>10.7</v>
      </c>
      <c r="AB110" s="11"/>
      <c r="AC110" s="14"/>
      <c r="AD110" s="10"/>
      <c r="AE110" s="14"/>
      <c r="AF110" s="10"/>
    </row>
    <row r="111" spans="1:32" ht="51" thickBot="1">
      <c r="A111" s="14"/>
      <c r="B111" s="15" t="s">
        <v>7</v>
      </c>
      <c r="C111" s="7">
        <f aca="true" t="shared" si="22" ref="C111:AF111">SUM(C108:C110)</f>
        <v>50</v>
      </c>
      <c r="D111" s="7">
        <f t="shared" si="22"/>
        <v>0</v>
      </c>
      <c r="E111" s="7">
        <f t="shared" si="22"/>
        <v>0</v>
      </c>
      <c r="F111" s="7">
        <f t="shared" si="22"/>
        <v>0</v>
      </c>
      <c r="G111" s="7">
        <f t="shared" si="22"/>
        <v>18</v>
      </c>
      <c r="H111" s="7">
        <f t="shared" si="22"/>
        <v>0</v>
      </c>
      <c r="I111" s="7">
        <f t="shared" si="22"/>
        <v>0</v>
      </c>
      <c r="J111" s="7">
        <f t="shared" si="22"/>
        <v>0</v>
      </c>
      <c r="K111" s="16">
        <f t="shared" si="22"/>
        <v>0</v>
      </c>
      <c r="L111" s="16">
        <f t="shared" si="22"/>
        <v>0</v>
      </c>
      <c r="M111" s="16">
        <f t="shared" si="22"/>
        <v>0</v>
      </c>
      <c r="N111" s="16">
        <f t="shared" si="22"/>
        <v>0</v>
      </c>
      <c r="O111" s="16">
        <f t="shared" si="22"/>
        <v>0</v>
      </c>
      <c r="P111" s="16">
        <f t="shared" si="22"/>
        <v>15</v>
      </c>
      <c r="Q111" s="16">
        <f t="shared" si="22"/>
        <v>7</v>
      </c>
      <c r="R111" s="16">
        <f t="shared" si="22"/>
        <v>0</v>
      </c>
      <c r="S111" s="16">
        <f t="shared" si="22"/>
        <v>0</v>
      </c>
      <c r="T111" s="16">
        <f t="shared" si="22"/>
        <v>282</v>
      </c>
      <c r="U111" s="16">
        <f t="shared" si="22"/>
        <v>0</v>
      </c>
      <c r="V111" s="16">
        <f t="shared" si="22"/>
        <v>0</v>
      </c>
      <c r="W111" s="16">
        <f t="shared" si="22"/>
        <v>0</v>
      </c>
      <c r="X111" s="7">
        <f t="shared" si="22"/>
        <v>0</v>
      </c>
      <c r="Y111" s="7">
        <f t="shared" si="22"/>
        <v>0</v>
      </c>
      <c r="Z111" s="9">
        <f t="shared" si="22"/>
        <v>0</v>
      </c>
      <c r="AA111" s="7">
        <f t="shared" si="22"/>
        <v>10.7</v>
      </c>
      <c r="AB111" s="7">
        <f t="shared" si="22"/>
        <v>0</v>
      </c>
      <c r="AC111" s="7">
        <f t="shared" si="22"/>
        <v>0</v>
      </c>
      <c r="AD111" s="7">
        <f t="shared" si="22"/>
        <v>1.2</v>
      </c>
      <c r="AE111" s="7">
        <f t="shared" si="22"/>
        <v>0</v>
      </c>
      <c r="AF111" s="7">
        <f t="shared" si="22"/>
        <v>0</v>
      </c>
    </row>
    <row r="112" spans="1:32" ht="51" thickBot="1">
      <c r="A112" s="277" t="s">
        <v>59</v>
      </c>
      <c r="B112" s="278"/>
      <c r="C112" s="278"/>
      <c r="D112" s="278"/>
      <c r="E112" s="278"/>
      <c r="F112" s="278"/>
      <c r="G112" s="278"/>
      <c r="H112" s="278"/>
      <c r="I112" s="278"/>
      <c r="J112" s="278"/>
      <c r="K112" s="278"/>
      <c r="L112" s="278"/>
      <c r="M112" s="278"/>
      <c r="N112" s="278"/>
      <c r="O112" s="278"/>
      <c r="P112" s="278"/>
      <c r="Q112" s="278"/>
      <c r="R112" s="278"/>
      <c r="S112" s="278"/>
      <c r="T112" s="278"/>
      <c r="U112" s="278"/>
      <c r="V112" s="278"/>
      <c r="W112" s="278"/>
      <c r="X112" s="278"/>
      <c r="Y112" s="278"/>
      <c r="Z112" s="278"/>
      <c r="AA112" s="278"/>
      <c r="AB112" s="278"/>
      <c r="AC112" s="278"/>
      <c r="AD112" s="278"/>
      <c r="AE112" s="278"/>
      <c r="AF112" s="279"/>
    </row>
    <row r="113" spans="1:32" ht="101.25" thickBot="1">
      <c r="A113" s="14" t="s">
        <v>37</v>
      </c>
      <c r="B113" s="8" t="s">
        <v>129</v>
      </c>
      <c r="C113" s="7"/>
      <c r="D113" s="10"/>
      <c r="E113" s="10"/>
      <c r="F113" s="10"/>
      <c r="G113" s="10"/>
      <c r="H113" s="10"/>
      <c r="I113" s="10"/>
      <c r="J113" s="10"/>
      <c r="K113" s="11">
        <v>100</v>
      </c>
      <c r="L113" s="19"/>
      <c r="M113" s="14"/>
      <c r="N113" s="10"/>
      <c r="O113" s="11"/>
      <c r="P113" s="7"/>
      <c r="Q113" s="11"/>
      <c r="R113" s="7"/>
      <c r="S113" s="11"/>
      <c r="T113" s="7"/>
      <c r="U113" s="11"/>
      <c r="V113" s="14"/>
      <c r="W113" s="9"/>
      <c r="X113" s="11"/>
      <c r="Y113" s="7"/>
      <c r="Z113" s="9"/>
      <c r="AA113" s="11"/>
      <c r="AB113" s="7"/>
      <c r="AC113" s="11"/>
      <c r="AD113" s="7"/>
      <c r="AE113" s="7"/>
      <c r="AF113" s="10"/>
    </row>
    <row r="114" spans="1:32" ht="51" thickBot="1">
      <c r="A114" s="14"/>
      <c r="B114" s="15" t="s">
        <v>31</v>
      </c>
      <c r="C114" s="7">
        <f aca="true" t="shared" si="23" ref="C114:AF114">SUM(C113)</f>
        <v>0</v>
      </c>
      <c r="D114" s="7">
        <f t="shared" si="23"/>
        <v>0</v>
      </c>
      <c r="E114" s="7">
        <f t="shared" si="23"/>
        <v>0</v>
      </c>
      <c r="F114" s="7">
        <f t="shared" si="23"/>
        <v>0</v>
      </c>
      <c r="G114" s="7">
        <f t="shared" si="23"/>
        <v>0</v>
      </c>
      <c r="H114" s="7">
        <f t="shared" si="23"/>
        <v>0</v>
      </c>
      <c r="I114" s="7">
        <f t="shared" si="23"/>
        <v>0</v>
      </c>
      <c r="J114" s="7">
        <f t="shared" si="23"/>
        <v>0</v>
      </c>
      <c r="K114" s="16">
        <f t="shared" si="23"/>
        <v>100</v>
      </c>
      <c r="L114" s="16">
        <f t="shared" si="23"/>
        <v>0</v>
      </c>
      <c r="M114" s="16">
        <f t="shared" si="23"/>
        <v>0</v>
      </c>
      <c r="N114" s="16">
        <f t="shared" si="23"/>
        <v>0</v>
      </c>
      <c r="O114" s="16">
        <f t="shared" si="23"/>
        <v>0</v>
      </c>
      <c r="P114" s="16">
        <f t="shared" si="23"/>
        <v>0</v>
      </c>
      <c r="Q114" s="16">
        <f t="shared" si="23"/>
        <v>0</v>
      </c>
      <c r="R114" s="16">
        <f t="shared" si="23"/>
        <v>0</v>
      </c>
      <c r="S114" s="16">
        <f t="shared" si="23"/>
        <v>0</v>
      </c>
      <c r="T114" s="16">
        <f t="shared" si="23"/>
        <v>0</v>
      </c>
      <c r="U114" s="16">
        <f t="shared" si="23"/>
        <v>0</v>
      </c>
      <c r="V114" s="16">
        <f t="shared" si="23"/>
        <v>0</v>
      </c>
      <c r="W114" s="16">
        <f t="shared" si="23"/>
        <v>0</v>
      </c>
      <c r="X114" s="7">
        <f t="shared" si="23"/>
        <v>0</v>
      </c>
      <c r="Y114" s="7">
        <f t="shared" si="23"/>
        <v>0</v>
      </c>
      <c r="Z114" s="9">
        <f t="shared" si="23"/>
        <v>0</v>
      </c>
      <c r="AA114" s="7">
        <f t="shared" si="23"/>
        <v>0</v>
      </c>
      <c r="AB114" s="7">
        <f t="shared" si="23"/>
        <v>0</v>
      </c>
      <c r="AC114" s="7">
        <f t="shared" si="23"/>
        <v>0</v>
      </c>
      <c r="AD114" s="7">
        <f t="shared" si="23"/>
        <v>0</v>
      </c>
      <c r="AE114" s="7">
        <f t="shared" si="23"/>
        <v>0</v>
      </c>
      <c r="AF114" s="7">
        <f t="shared" si="23"/>
        <v>0</v>
      </c>
    </row>
    <row r="115" spans="1:32" ht="51" thickBot="1">
      <c r="A115" s="277" t="s">
        <v>34</v>
      </c>
      <c r="B115" s="278"/>
      <c r="C115" s="278"/>
      <c r="D115" s="278"/>
      <c r="E115" s="278"/>
      <c r="F115" s="278"/>
      <c r="G115" s="278"/>
      <c r="H115" s="278"/>
      <c r="I115" s="278"/>
      <c r="J115" s="278"/>
      <c r="K115" s="278"/>
      <c r="L115" s="278"/>
      <c r="M115" s="278"/>
      <c r="N115" s="278"/>
      <c r="O115" s="278"/>
      <c r="P115" s="278"/>
      <c r="Q115" s="278"/>
      <c r="R115" s="278"/>
      <c r="S115" s="278"/>
      <c r="T115" s="278"/>
      <c r="U115" s="278"/>
      <c r="V115" s="278"/>
      <c r="W115" s="278"/>
      <c r="X115" s="278"/>
      <c r="Y115" s="278"/>
      <c r="Z115" s="278"/>
      <c r="AA115" s="278"/>
      <c r="AB115" s="278"/>
      <c r="AC115" s="278"/>
      <c r="AD115" s="278"/>
      <c r="AE115" s="278"/>
      <c r="AF115" s="279"/>
    </row>
    <row r="116" spans="1:32" ht="51" thickBot="1">
      <c r="A116" s="14">
        <v>38</v>
      </c>
      <c r="B116" s="26" t="s">
        <v>240</v>
      </c>
      <c r="C116" s="7"/>
      <c r="D116" s="10"/>
      <c r="E116" s="10"/>
      <c r="F116" s="10"/>
      <c r="G116" s="10"/>
      <c r="H116" s="10"/>
      <c r="I116" s="10">
        <v>28</v>
      </c>
      <c r="J116" s="10">
        <v>29</v>
      </c>
      <c r="K116" s="11"/>
      <c r="L116" s="19"/>
      <c r="M116" s="14"/>
      <c r="N116" s="10"/>
      <c r="O116" s="11"/>
      <c r="P116" s="14"/>
      <c r="Q116" s="11"/>
      <c r="R116" s="14">
        <v>4</v>
      </c>
      <c r="S116" s="11"/>
      <c r="T116" s="14"/>
      <c r="U116" s="11"/>
      <c r="V116" s="14"/>
      <c r="W116" s="10"/>
      <c r="X116" s="11"/>
      <c r="Y116" s="7"/>
      <c r="Z116" s="10"/>
      <c r="AA116" s="11"/>
      <c r="AB116" s="14"/>
      <c r="AC116" s="7"/>
      <c r="AD116" s="11"/>
      <c r="AE116" s="14"/>
      <c r="AF116" s="75"/>
    </row>
    <row r="117" spans="1:32" ht="101.25" thickBot="1">
      <c r="A117" s="14">
        <v>39</v>
      </c>
      <c r="B117" s="18" t="s">
        <v>310</v>
      </c>
      <c r="C117" s="7"/>
      <c r="D117" s="10"/>
      <c r="E117" s="10"/>
      <c r="F117" s="10"/>
      <c r="G117" s="10">
        <v>5</v>
      </c>
      <c r="H117" s="10"/>
      <c r="I117" s="10">
        <v>60</v>
      </c>
      <c r="J117" s="10">
        <v>24.8</v>
      </c>
      <c r="K117" s="11"/>
      <c r="L117" s="19"/>
      <c r="M117" s="14"/>
      <c r="N117" s="10"/>
      <c r="O117" s="11"/>
      <c r="P117" s="14"/>
      <c r="Q117" s="11">
        <v>2</v>
      </c>
      <c r="R117" s="14"/>
      <c r="S117" s="11"/>
      <c r="T117" s="14"/>
      <c r="U117" s="11"/>
      <c r="V117" s="14"/>
      <c r="W117" s="10">
        <v>13</v>
      </c>
      <c r="X117" s="11"/>
      <c r="Y117" s="14"/>
      <c r="Z117" s="9">
        <v>6</v>
      </c>
      <c r="AA117" s="11"/>
      <c r="AB117" s="14"/>
      <c r="AC117" s="14"/>
      <c r="AD117" s="11"/>
      <c r="AE117" s="14"/>
      <c r="AF117" s="10"/>
    </row>
    <row r="118" spans="1:32" ht="51" thickBot="1">
      <c r="A118" s="14">
        <v>40</v>
      </c>
      <c r="B118" s="15" t="s">
        <v>241</v>
      </c>
      <c r="C118" s="7"/>
      <c r="D118" s="10"/>
      <c r="E118" s="10"/>
      <c r="F118" s="10"/>
      <c r="G118" s="10"/>
      <c r="H118" s="10"/>
      <c r="I118" s="10"/>
      <c r="J118" s="10">
        <v>7</v>
      </c>
      <c r="K118" s="11"/>
      <c r="L118" s="19"/>
      <c r="M118" s="14"/>
      <c r="N118" s="10"/>
      <c r="O118" s="11"/>
      <c r="P118" s="11"/>
      <c r="Q118" s="7"/>
      <c r="R118" s="11"/>
      <c r="S118" s="7"/>
      <c r="T118" s="7"/>
      <c r="U118" s="11"/>
      <c r="V118" s="14"/>
      <c r="W118" s="10"/>
      <c r="X118" s="11">
        <v>129</v>
      </c>
      <c r="Y118" s="14"/>
      <c r="Z118" s="11"/>
      <c r="AA118" s="7"/>
      <c r="AB118" s="14"/>
      <c r="AC118" s="7"/>
      <c r="AD118" s="11"/>
      <c r="AE118" s="14"/>
      <c r="AF118" s="10"/>
    </row>
    <row r="119" spans="1:32" ht="51" thickBot="1">
      <c r="A119" s="7">
        <v>41</v>
      </c>
      <c r="B119" s="15" t="s">
        <v>224</v>
      </c>
      <c r="C119" s="7"/>
      <c r="D119" s="10"/>
      <c r="E119" s="10"/>
      <c r="F119" s="10"/>
      <c r="G119" s="10"/>
      <c r="H119" s="10"/>
      <c r="I119" s="10">
        <v>129</v>
      </c>
      <c r="J119" s="10"/>
      <c r="K119" s="11"/>
      <c r="L119" s="19"/>
      <c r="M119" s="14"/>
      <c r="N119" s="10"/>
      <c r="O119" s="11"/>
      <c r="P119" s="14"/>
      <c r="Q119" s="11">
        <v>6</v>
      </c>
      <c r="R119" s="14"/>
      <c r="S119" s="11"/>
      <c r="T119" s="14"/>
      <c r="U119" s="19"/>
      <c r="V119" s="14"/>
      <c r="W119" s="10"/>
      <c r="X119" s="11"/>
      <c r="Y119" s="14"/>
      <c r="Z119" s="10"/>
      <c r="AA119" s="11"/>
      <c r="AB119" s="14"/>
      <c r="AC119" s="11"/>
      <c r="AD119" s="14"/>
      <c r="AE119" s="14"/>
      <c r="AF119" s="10"/>
    </row>
    <row r="120" spans="1:32" ht="51" thickBot="1">
      <c r="A120" s="14">
        <v>7</v>
      </c>
      <c r="B120" s="15" t="s">
        <v>47</v>
      </c>
      <c r="C120" s="7"/>
      <c r="D120" s="10"/>
      <c r="E120" s="10"/>
      <c r="F120" s="10"/>
      <c r="G120" s="10"/>
      <c r="H120" s="10"/>
      <c r="I120" s="10"/>
      <c r="J120" s="10"/>
      <c r="K120" s="11"/>
      <c r="L120" s="19"/>
      <c r="M120" s="14"/>
      <c r="N120" s="10">
        <v>18</v>
      </c>
      <c r="O120" s="11"/>
      <c r="P120" s="14">
        <v>14</v>
      </c>
      <c r="Q120" s="11"/>
      <c r="R120" s="14"/>
      <c r="S120" s="11"/>
      <c r="T120" s="14"/>
      <c r="U120" s="19"/>
      <c r="V120" s="14"/>
      <c r="W120" s="10"/>
      <c r="X120" s="11"/>
      <c r="Y120" s="14"/>
      <c r="Z120" s="10"/>
      <c r="AA120" s="11"/>
      <c r="AB120" s="14"/>
      <c r="AC120" s="11"/>
      <c r="AD120" s="14"/>
      <c r="AE120" s="14"/>
      <c r="AF120" s="10"/>
    </row>
    <row r="121" spans="1:32" ht="101.25" thickBot="1">
      <c r="A121" s="14" t="s">
        <v>37</v>
      </c>
      <c r="B121" s="15" t="s">
        <v>75</v>
      </c>
      <c r="C121" s="7"/>
      <c r="D121" s="10">
        <v>50</v>
      </c>
      <c r="E121" s="10"/>
      <c r="F121" s="10"/>
      <c r="G121" s="10"/>
      <c r="H121" s="10"/>
      <c r="I121" s="10"/>
      <c r="J121" s="10"/>
      <c r="K121" s="11"/>
      <c r="L121" s="19"/>
      <c r="M121" s="14"/>
      <c r="N121" s="10"/>
      <c r="O121" s="10"/>
      <c r="P121" s="10"/>
      <c r="Q121" s="10"/>
      <c r="R121" s="10"/>
      <c r="S121" s="10"/>
      <c r="T121" s="10"/>
      <c r="U121" s="11"/>
      <c r="V121" s="14"/>
      <c r="W121" s="10"/>
      <c r="X121" s="11"/>
      <c r="Y121" s="14"/>
      <c r="Z121" s="10"/>
      <c r="AA121" s="10"/>
      <c r="AB121" s="10"/>
      <c r="AC121" s="10"/>
      <c r="AD121" s="10"/>
      <c r="AE121" s="10"/>
      <c r="AF121" s="10"/>
    </row>
    <row r="122" spans="1:32" ht="51" thickBot="1">
      <c r="A122" s="14"/>
      <c r="B122" s="15" t="s">
        <v>7</v>
      </c>
      <c r="C122" s="7">
        <f aca="true" t="shared" si="24" ref="C122:AF122">SUM(C116:C121)</f>
        <v>0</v>
      </c>
      <c r="D122" s="7">
        <f t="shared" si="24"/>
        <v>50</v>
      </c>
      <c r="E122" s="7">
        <f t="shared" si="24"/>
        <v>0</v>
      </c>
      <c r="F122" s="7">
        <f t="shared" si="24"/>
        <v>0</v>
      </c>
      <c r="G122" s="7">
        <f t="shared" si="24"/>
        <v>5</v>
      </c>
      <c r="H122" s="7">
        <f t="shared" si="24"/>
        <v>0</v>
      </c>
      <c r="I122" s="7">
        <f t="shared" si="24"/>
        <v>217</v>
      </c>
      <c r="J122" s="7">
        <f t="shared" si="24"/>
        <v>60.8</v>
      </c>
      <c r="K122" s="16">
        <f t="shared" si="24"/>
        <v>0</v>
      </c>
      <c r="L122" s="16">
        <f t="shared" si="24"/>
        <v>0</v>
      </c>
      <c r="M122" s="16">
        <f t="shared" si="24"/>
        <v>0</v>
      </c>
      <c r="N122" s="16">
        <f t="shared" si="24"/>
        <v>18</v>
      </c>
      <c r="O122" s="16">
        <f t="shared" si="24"/>
        <v>0</v>
      </c>
      <c r="P122" s="16">
        <f t="shared" si="24"/>
        <v>14</v>
      </c>
      <c r="Q122" s="16">
        <f t="shared" si="24"/>
        <v>8</v>
      </c>
      <c r="R122" s="16">
        <f t="shared" si="24"/>
        <v>4</v>
      </c>
      <c r="S122" s="16">
        <f t="shared" si="24"/>
        <v>0</v>
      </c>
      <c r="T122" s="16">
        <f t="shared" si="24"/>
        <v>0</v>
      </c>
      <c r="U122" s="16">
        <f t="shared" si="24"/>
        <v>0</v>
      </c>
      <c r="V122" s="16">
        <f t="shared" si="24"/>
        <v>0</v>
      </c>
      <c r="W122" s="7">
        <f t="shared" si="24"/>
        <v>13</v>
      </c>
      <c r="X122" s="7">
        <f t="shared" si="24"/>
        <v>129</v>
      </c>
      <c r="Y122" s="7">
        <f t="shared" si="24"/>
        <v>0</v>
      </c>
      <c r="Z122" s="9">
        <f t="shared" si="24"/>
        <v>6</v>
      </c>
      <c r="AA122" s="7">
        <f t="shared" si="24"/>
        <v>0</v>
      </c>
      <c r="AB122" s="7">
        <f t="shared" si="24"/>
        <v>0</v>
      </c>
      <c r="AC122" s="7">
        <f t="shared" si="24"/>
        <v>0</v>
      </c>
      <c r="AD122" s="7">
        <f t="shared" si="24"/>
        <v>0</v>
      </c>
      <c r="AE122" s="7">
        <f t="shared" si="24"/>
        <v>0</v>
      </c>
      <c r="AF122" s="7">
        <f t="shared" si="24"/>
        <v>0</v>
      </c>
    </row>
    <row r="123" spans="1:32" ht="51" thickBot="1">
      <c r="A123" s="277" t="s">
        <v>30</v>
      </c>
      <c r="B123" s="278"/>
      <c r="C123" s="278"/>
      <c r="D123" s="278"/>
      <c r="E123" s="278"/>
      <c r="F123" s="278"/>
      <c r="G123" s="278"/>
      <c r="H123" s="278"/>
      <c r="I123" s="278"/>
      <c r="J123" s="278"/>
      <c r="K123" s="278"/>
      <c r="L123" s="278"/>
      <c r="M123" s="278"/>
      <c r="N123" s="278"/>
      <c r="O123" s="278"/>
      <c r="P123" s="278"/>
      <c r="Q123" s="278"/>
      <c r="R123" s="278"/>
      <c r="S123" s="278"/>
      <c r="T123" s="278"/>
      <c r="U123" s="278"/>
      <c r="V123" s="278"/>
      <c r="W123" s="278"/>
      <c r="X123" s="278"/>
      <c r="Y123" s="278"/>
      <c r="Z123" s="278"/>
      <c r="AA123" s="278"/>
      <c r="AB123" s="278"/>
      <c r="AC123" s="278"/>
      <c r="AD123" s="278"/>
      <c r="AE123" s="278"/>
      <c r="AF123" s="279"/>
    </row>
    <row r="124" spans="1:32" ht="151.5" thickBot="1">
      <c r="A124" s="14">
        <v>8.9</v>
      </c>
      <c r="B124" s="18" t="s">
        <v>237</v>
      </c>
      <c r="C124" s="14"/>
      <c r="D124" s="10"/>
      <c r="E124" s="14"/>
      <c r="F124" s="14"/>
      <c r="G124" s="14"/>
      <c r="H124" s="10"/>
      <c r="I124" s="10"/>
      <c r="J124" s="10"/>
      <c r="K124" s="11"/>
      <c r="L124" s="19"/>
      <c r="M124" s="14"/>
      <c r="N124" s="11"/>
      <c r="O124" s="7"/>
      <c r="P124" s="11"/>
      <c r="Q124" s="7"/>
      <c r="R124" s="11"/>
      <c r="S124" s="7"/>
      <c r="T124" s="11">
        <v>206</v>
      </c>
      <c r="U124" s="16"/>
      <c r="V124" s="14"/>
      <c r="W124" s="11"/>
      <c r="X124" s="7"/>
      <c r="Y124" s="7"/>
      <c r="Z124" s="11"/>
      <c r="AA124" s="7"/>
      <c r="AB124" s="7"/>
      <c r="AC124" s="11"/>
      <c r="AD124" s="7"/>
      <c r="AE124" s="10"/>
      <c r="AF124" s="10"/>
    </row>
    <row r="125" spans="1:32" ht="201.75" thickBot="1">
      <c r="A125" s="14" t="s">
        <v>37</v>
      </c>
      <c r="B125" s="15" t="s">
        <v>306</v>
      </c>
      <c r="C125" s="7"/>
      <c r="D125" s="10"/>
      <c r="E125" s="10"/>
      <c r="F125" s="10"/>
      <c r="G125" s="10"/>
      <c r="H125" s="10"/>
      <c r="I125" s="10"/>
      <c r="J125" s="10"/>
      <c r="K125" s="11"/>
      <c r="L125" s="19"/>
      <c r="M125" s="14"/>
      <c r="N125" s="10"/>
      <c r="O125" s="10">
        <v>60</v>
      </c>
      <c r="P125" s="10"/>
      <c r="Q125" s="10"/>
      <c r="R125" s="10"/>
      <c r="S125" s="10"/>
      <c r="T125" s="10"/>
      <c r="U125" s="11"/>
      <c r="V125" s="14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</row>
    <row r="126" spans="1:32" ht="51" thickBot="1">
      <c r="A126" s="14"/>
      <c r="B126" s="15" t="s">
        <v>7</v>
      </c>
      <c r="C126" s="7">
        <f>SUM(C124+C125)</f>
        <v>0</v>
      </c>
      <c r="D126" s="7">
        <f aca="true" t="shared" si="25" ref="D126:AF126">SUM(D124+D125)</f>
        <v>0</v>
      </c>
      <c r="E126" s="7">
        <f t="shared" si="25"/>
        <v>0</v>
      </c>
      <c r="F126" s="7">
        <f t="shared" si="25"/>
        <v>0</v>
      </c>
      <c r="G126" s="7">
        <f t="shared" si="25"/>
        <v>0</v>
      </c>
      <c r="H126" s="7">
        <f t="shared" si="25"/>
        <v>0</v>
      </c>
      <c r="I126" s="7">
        <f t="shared" si="25"/>
        <v>0</v>
      </c>
      <c r="J126" s="7">
        <f t="shared" si="25"/>
        <v>0</v>
      </c>
      <c r="K126" s="16">
        <f t="shared" si="25"/>
        <v>0</v>
      </c>
      <c r="L126" s="16">
        <f t="shared" si="25"/>
        <v>0</v>
      </c>
      <c r="M126" s="16">
        <f t="shared" si="25"/>
        <v>0</v>
      </c>
      <c r="N126" s="16">
        <f t="shared" si="25"/>
        <v>0</v>
      </c>
      <c r="O126" s="16">
        <f t="shared" si="25"/>
        <v>60</v>
      </c>
      <c r="P126" s="16">
        <f t="shared" si="25"/>
        <v>0</v>
      </c>
      <c r="Q126" s="16">
        <f t="shared" si="25"/>
        <v>0</v>
      </c>
      <c r="R126" s="16">
        <f t="shared" si="25"/>
        <v>0</v>
      </c>
      <c r="S126" s="16">
        <f t="shared" si="25"/>
        <v>0</v>
      </c>
      <c r="T126" s="16">
        <f t="shared" si="25"/>
        <v>206</v>
      </c>
      <c r="U126" s="16">
        <f t="shared" si="25"/>
        <v>0</v>
      </c>
      <c r="V126" s="16">
        <f t="shared" si="25"/>
        <v>0</v>
      </c>
      <c r="W126" s="16">
        <f t="shared" si="25"/>
        <v>0</v>
      </c>
      <c r="X126" s="7">
        <f t="shared" si="25"/>
        <v>0</v>
      </c>
      <c r="Y126" s="7">
        <f t="shared" si="25"/>
        <v>0</v>
      </c>
      <c r="Z126" s="9">
        <f t="shared" si="25"/>
        <v>0</v>
      </c>
      <c r="AA126" s="7">
        <f t="shared" si="25"/>
        <v>0</v>
      </c>
      <c r="AB126" s="7">
        <f t="shared" si="25"/>
        <v>0</v>
      </c>
      <c r="AC126" s="7">
        <f t="shared" si="25"/>
        <v>0</v>
      </c>
      <c r="AD126" s="7">
        <f t="shared" si="25"/>
        <v>0</v>
      </c>
      <c r="AE126" s="7">
        <f t="shared" si="25"/>
        <v>0</v>
      </c>
      <c r="AF126" s="7">
        <f t="shared" si="25"/>
        <v>0</v>
      </c>
    </row>
    <row r="127" spans="1:32" ht="51" thickBot="1">
      <c r="A127" s="277" t="s">
        <v>35</v>
      </c>
      <c r="B127" s="278"/>
      <c r="C127" s="278"/>
      <c r="D127" s="278"/>
      <c r="E127" s="278"/>
      <c r="F127" s="278"/>
      <c r="G127" s="278"/>
      <c r="H127" s="278"/>
      <c r="I127" s="278"/>
      <c r="J127" s="278"/>
      <c r="K127" s="278"/>
      <c r="L127" s="278"/>
      <c r="M127" s="278"/>
      <c r="N127" s="278"/>
      <c r="O127" s="278"/>
      <c r="P127" s="278"/>
      <c r="Q127" s="278"/>
      <c r="R127" s="278"/>
      <c r="S127" s="278"/>
      <c r="T127" s="278"/>
      <c r="U127" s="278"/>
      <c r="V127" s="278"/>
      <c r="W127" s="278"/>
      <c r="X127" s="278"/>
      <c r="Y127" s="278"/>
      <c r="Z127" s="278"/>
      <c r="AA127" s="278"/>
      <c r="AB127" s="278"/>
      <c r="AC127" s="278"/>
      <c r="AD127" s="278"/>
      <c r="AE127" s="278"/>
      <c r="AF127" s="279"/>
    </row>
    <row r="128" spans="1:32" ht="51" thickBot="1">
      <c r="A128" s="23">
        <v>42</v>
      </c>
      <c r="B128" s="22" t="s">
        <v>46</v>
      </c>
      <c r="C128" s="23"/>
      <c r="D128" s="24"/>
      <c r="E128" s="24">
        <v>12</v>
      </c>
      <c r="F128" s="24"/>
      <c r="G128" s="24"/>
      <c r="H128" s="24"/>
      <c r="I128" s="24"/>
      <c r="J128" s="24"/>
      <c r="K128" s="25"/>
      <c r="L128" s="33"/>
      <c r="M128" s="21"/>
      <c r="N128" s="24"/>
      <c r="O128" s="25"/>
      <c r="P128" s="21"/>
      <c r="Q128" s="25"/>
      <c r="R128" s="21">
        <v>7</v>
      </c>
      <c r="S128" s="25">
        <v>34</v>
      </c>
      <c r="T128" s="21">
        <v>22</v>
      </c>
      <c r="U128" s="25"/>
      <c r="V128" s="21"/>
      <c r="W128" s="24"/>
      <c r="X128" s="25"/>
      <c r="Y128" s="23">
        <v>101</v>
      </c>
      <c r="Z128" s="24"/>
      <c r="AA128" s="25"/>
      <c r="AB128" s="21"/>
      <c r="AC128" s="23"/>
      <c r="AD128" s="25"/>
      <c r="AE128" s="21"/>
      <c r="AF128" s="24"/>
    </row>
    <row r="129" spans="1:32" ht="51" thickBot="1">
      <c r="A129" s="14">
        <v>43</v>
      </c>
      <c r="B129" s="15" t="s">
        <v>198</v>
      </c>
      <c r="C129" s="7"/>
      <c r="D129" s="10"/>
      <c r="E129" s="10"/>
      <c r="F129" s="10"/>
      <c r="G129" s="10"/>
      <c r="H129" s="10"/>
      <c r="I129" s="10"/>
      <c r="J129" s="10">
        <v>160</v>
      </c>
      <c r="K129" s="11"/>
      <c r="L129" s="19"/>
      <c r="M129" s="14"/>
      <c r="N129" s="10"/>
      <c r="O129" s="11"/>
      <c r="P129" s="14"/>
      <c r="Q129" s="11">
        <v>4</v>
      </c>
      <c r="R129" s="14"/>
      <c r="S129" s="11"/>
      <c r="T129" s="14"/>
      <c r="U129" s="11"/>
      <c r="V129" s="14"/>
      <c r="W129" s="10"/>
      <c r="X129" s="11"/>
      <c r="Y129" s="7"/>
      <c r="Z129" s="10"/>
      <c r="AA129" s="11"/>
      <c r="AB129" s="14"/>
      <c r="AC129" s="11"/>
      <c r="AD129" s="7"/>
      <c r="AE129" s="14"/>
      <c r="AF129" s="75"/>
    </row>
    <row r="130" spans="1:32" ht="101.25" thickBot="1">
      <c r="A130" s="14" t="s">
        <v>37</v>
      </c>
      <c r="B130" s="15" t="s">
        <v>63</v>
      </c>
      <c r="C130" s="10">
        <v>35</v>
      </c>
      <c r="D130" s="10"/>
      <c r="E130" s="10"/>
      <c r="F130" s="10"/>
      <c r="G130" s="10"/>
      <c r="H130" s="10"/>
      <c r="I130" s="10"/>
      <c r="J130" s="10"/>
      <c r="K130" s="11"/>
      <c r="L130" s="19"/>
      <c r="M130" s="14"/>
      <c r="N130" s="10"/>
      <c r="O130" s="10"/>
      <c r="P130" s="10"/>
      <c r="Q130" s="10"/>
      <c r="R130" s="10"/>
      <c r="S130" s="10"/>
      <c r="T130" s="10"/>
      <c r="U130" s="16"/>
      <c r="V130" s="14"/>
      <c r="W130" s="10"/>
      <c r="X130" s="11"/>
      <c r="Y130" s="14"/>
      <c r="Z130" s="10"/>
      <c r="AA130" s="10"/>
      <c r="AB130" s="10"/>
      <c r="AC130" s="10"/>
      <c r="AD130" s="10"/>
      <c r="AE130" s="10"/>
      <c r="AF130" s="10"/>
    </row>
    <row r="131" spans="1:32" ht="51" thickBot="1">
      <c r="A131" s="12">
        <v>44</v>
      </c>
      <c r="B131" s="13" t="s">
        <v>10</v>
      </c>
      <c r="C131" s="7"/>
      <c r="D131" s="10"/>
      <c r="E131" s="10"/>
      <c r="F131" s="10"/>
      <c r="G131" s="10"/>
      <c r="H131" s="10"/>
      <c r="I131" s="10"/>
      <c r="J131" s="10"/>
      <c r="K131" s="11"/>
      <c r="L131" s="19"/>
      <c r="M131" s="14">
        <v>5</v>
      </c>
      <c r="N131" s="10"/>
      <c r="O131" s="10"/>
      <c r="P131" s="7">
        <v>12</v>
      </c>
      <c r="Q131" s="10"/>
      <c r="R131" s="10"/>
      <c r="S131" s="10"/>
      <c r="T131" s="10"/>
      <c r="U131" s="11"/>
      <c r="V131" s="14"/>
      <c r="W131" s="10"/>
      <c r="X131" s="10"/>
      <c r="Y131" s="10"/>
      <c r="Z131" s="10"/>
      <c r="AA131" s="10"/>
      <c r="AB131" s="7">
        <v>0.6</v>
      </c>
      <c r="AC131" s="10"/>
      <c r="AD131" s="10"/>
      <c r="AE131" s="10"/>
      <c r="AF131" s="10"/>
    </row>
    <row r="132" spans="1:32" ht="51" thickBot="1">
      <c r="A132" s="14"/>
      <c r="B132" s="15" t="s">
        <v>7</v>
      </c>
      <c r="C132" s="7">
        <f aca="true" t="shared" si="26" ref="C132:AF132">SUM(C128:C131)</f>
        <v>35</v>
      </c>
      <c r="D132" s="7">
        <f t="shared" si="26"/>
        <v>0</v>
      </c>
      <c r="E132" s="7">
        <f t="shared" si="26"/>
        <v>12</v>
      </c>
      <c r="F132" s="7">
        <f t="shared" si="26"/>
        <v>0</v>
      </c>
      <c r="G132" s="7">
        <f t="shared" si="26"/>
        <v>0</v>
      </c>
      <c r="H132" s="7">
        <f t="shared" si="26"/>
        <v>0</v>
      </c>
      <c r="I132" s="7">
        <f t="shared" si="26"/>
        <v>0</v>
      </c>
      <c r="J132" s="7">
        <f t="shared" si="26"/>
        <v>160</v>
      </c>
      <c r="K132" s="7">
        <f t="shared" si="26"/>
        <v>0</v>
      </c>
      <c r="L132" s="7">
        <f t="shared" si="26"/>
        <v>0</v>
      </c>
      <c r="M132" s="7">
        <f t="shared" si="26"/>
        <v>5</v>
      </c>
      <c r="N132" s="7">
        <f t="shared" si="26"/>
        <v>0</v>
      </c>
      <c r="O132" s="7">
        <f t="shared" si="26"/>
        <v>0</v>
      </c>
      <c r="P132" s="7">
        <f t="shared" si="26"/>
        <v>12</v>
      </c>
      <c r="Q132" s="7">
        <f t="shared" si="26"/>
        <v>4</v>
      </c>
      <c r="R132" s="7">
        <f t="shared" si="26"/>
        <v>7</v>
      </c>
      <c r="S132" s="7">
        <f t="shared" si="26"/>
        <v>34</v>
      </c>
      <c r="T132" s="7">
        <f t="shared" si="26"/>
        <v>22</v>
      </c>
      <c r="U132" s="7">
        <f t="shared" si="26"/>
        <v>0</v>
      </c>
      <c r="V132" s="7">
        <f t="shared" si="26"/>
        <v>0</v>
      </c>
      <c r="W132" s="7">
        <f t="shared" si="26"/>
        <v>0</v>
      </c>
      <c r="X132" s="7">
        <f t="shared" si="26"/>
        <v>0</v>
      </c>
      <c r="Y132" s="7">
        <f t="shared" si="26"/>
        <v>101</v>
      </c>
      <c r="Z132" s="7">
        <f t="shared" si="26"/>
        <v>0</v>
      </c>
      <c r="AA132" s="7">
        <f t="shared" si="26"/>
        <v>0</v>
      </c>
      <c r="AB132" s="7">
        <f t="shared" si="26"/>
        <v>0.6</v>
      </c>
      <c r="AC132" s="7">
        <f t="shared" si="26"/>
        <v>0</v>
      </c>
      <c r="AD132" s="7">
        <f t="shared" si="26"/>
        <v>0</v>
      </c>
      <c r="AE132" s="7">
        <f t="shared" si="26"/>
        <v>0</v>
      </c>
      <c r="AF132" s="7">
        <f t="shared" si="26"/>
        <v>0</v>
      </c>
    </row>
    <row r="133" spans="1:32" ht="101.25" thickBot="1">
      <c r="A133" s="78"/>
      <c r="B133" s="15" t="s">
        <v>76</v>
      </c>
      <c r="C133" s="7"/>
      <c r="D133" s="7"/>
      <c r="E133" s="7"/>
      <c r="F133" s="7"/>
      <c r="G133" s="7"/>
      <c r="H133" s="7"/>
      <c r="I133" s="7"/>
      <c r="J133" s="7"/>
      <c r="K133" s="16"/>
      <c r="L133" s="16"/>
      <c r="M133" s="7"/>
      <c r="N133" s="7"/>
      <c r="O133" s="7"/>
      <c r="P133" s="7"/>
      <c r="Q133" s="7"/>
      <c r="R133" s="7"/>
      <c r="S133" s="7"/>
      <c r="T133" s="7"/>
      <c r="U133" s="16"/>
      <c r="V133" s="7"/>
      <c r="W133" s="9"/>
      <c r="X133" s="7"/>
      <c r="Y133" s="7"/>
      <c r="Z133" s="9"/>
      <c r="AA133" s="7"/>
      <c r="AB133" s="7"/>
      <c r="AC133" s="7"/>
      <c r="AD133" s="7"/>
      <c r="AE133" s="7">
        <v>6</v>
      </c>
      <c r="AF133" s="7"/>
    </row>
    <row r="134" spans="1:32" ht="51" thickBot="1">
      <c r="A134" s="14"/>
      <c r="B134" s="20" t="s">
        <v>11</v>
      </c>
      <c r="C134" s="7">
        <f aca="true" t="shared" si="27" ref="C134:W134">SUM(C111+C122+C126+C132+C114)</f>
        <v>85</v>
      </c>
      <c r="D134" s="7">
        <f t="shared" si="27"/>
        <v>50</v>
      </c>
      <c r="E134" s="7">
        <f t="shared" si="27"/>
        <v>12</v>
      </c>
      <c r="F134" s="7">
        <f t="shared" si="27"/>
        <v>0</v>
      </c>
      <c r="G134" s="7">
        <f t="shared" si="27"/>
        <v>23</v>
      </c>
      <c r="H134" s="7">
        <f t="shared" si="27"/>
        <v>0</v>
      </c>
      <c r="I134" s="7">
        <f t="shared" si="27"/>
        <v>217</v>
      </c>
      <c r="J134" s="7">
        <f t="shared" si="27"/>
        <v>220.8</v>
      </c>
      <c r="K134" s="16">
        <f t="shared" si="27"/>
        <v>100</v>
      </c>
      <c r="L134" s="16">
        <f t="shared" si="27"/>
        <v>0</v>
      </c>
      <c r="M134" s="16">
        <f t="shared" si="27"/>
        <v>5</v>
      </c>
      <c r="N134" s="16">
        <f t="shared" si="27"/>
        <v>18</v>
      </c>
      <c r="O134" s="16">
        <f t="shared" si="27"/>
        <v>60</v>
      </c>
      <c r="P134" s="16">
        <f t="shared" si="27"/>
        <v>41</v>
      </c>
      <c r="Q134" s="16">
        <f t="shared" si="27"/>
        <v>19</v>
      </c>
      <c r="R134" s="16">
        <f t="shared" si="27"/>
        <v>11</v>
      </c>
      <c r="S134" s="16">
        <f t="shared" si="27"/>
        <v>34</v>
      </c>
      <c r="T134" s="16">
        <f t="shared" si="27"/>
        <v>510</v>
      </c>
      <c r="U134" s="16">
        <f t="shared" si="27"/>
        <v>0</v>
      </c>
      <c r="V134" s="16">
        <f t="shared" si="27"/>
        <v>0</v>
      </c>
      <c r="W134" s="16">
        <f t="shared" si="27"/>
        <v>13</v>
      </c>
      <c r="X134" s="7">
        <f aca="true" t="shared" si="28" ref="X134:AD134">SUM(X111+X122+X126+X132)</f>
        <v>129</v>
      </c>
      <c r="Y134" s="7">
        <f t="shared" si="28"/>
        <v>101</v>
      </c>
      <c r="Z134" s="9">
        <f t="shared" si="28"/>
        <v>6</v>
      </c>
      <c r="AA134" s="7">
        <f t="shared" si="28"/>
        <v>10.7</v>
      </c>
      <c r="AB134" s="7">
        <f t="shared" si="28"/>
        <v>0.6</v>
      </c>
      <c r="AC134" s="7">
        <f t="shared" si="28"/>
        <v>0</v>
      </c>
      <c r="AD134" s="7">
        <f t="shared" si="28"/>
        <v>1.2</v>
      </c>
      <c r="AE134" s="7">
        <v>6</v>
      </c>
      <c r="AF134" s="7">
        <f>SUM(AF111+AF122+AF126+AF132)</f>
        <v>0</v>
      </c>
    </row>
    <row r="135" spans="1:32" ht="51" thickBot="1">
      <c r="A135" s="272" t="s">
        <v>43</v>
      </c>
      <c r="B135" s="273"/>
      <c r="C135" s="273"/>
      <c r="D135" s="273"/>
      <c r="E135" s="273"/>
      <c r="F135" s="273"/>
      <c r="G135" s="273"/>
      <c r="H135" s="273"/>
      <c r="I135" s="273"/>
      <c r="J135" s="273"/>
      <c r="K135" s="273"/>
      <c r="L135" s="273"/>
      <c r="M135" s="273"/>
      <c r="N135" s="273"/>
      <c r="O135" s="273"/>
      <c r="P135" s="273"/>
      <c r="Q135" s="273"/>
      <c r="R135" s="273"/>
      <c r="S135" s="273"/>
      <c r="T135" s="273"/>
      <c r="U135" s="273"/>
      <c r="V135" s="273"/>
      <c r="W135" s="273"/>
      <c r="X135" s="273"/>
      <c r="Y135" s="273"/>
      <c r="Z135" s="273"/>
      <c r="AA135" s="273"/>
      <c r="AB135" s="273"/>
      <c r="AC135" s="273"/>
      <c r="AD135" s="273"/>
      <c r="AE135" s="273"/>
      <c r="AF135" s="274"/>
    </row>
    <row r="136" spans="1:32" ht="51" thickBot="1">
      <c r="A136" s="272" t="s">
        <v>18</v>
      </c>
      <c r="B136" s="273"/>
      <c r="C136" s="273"/>
      <c r="D136" s="273"/>
      <c r="E136" s="273"/>
      <c r="F136" s="273"/>
      <c r="G136" s="273"/>
      <c r="H136" s="273"/>
      <c r="I136" s="273"/>
      <c r="J136" s="273"/>
      <c r="K136" s="273"/>
      <c r="L136" s="273"/>
      <c r="M136" s="273"/>
      <c r="N136" s="273"/>
      <c r="O136" s="273"/>
      <c r="P136" s="273"/>
      <c r="Q136" s="273"/>
      <c r="R136" s="273"/>
      <c r="S136" s="273"/>
      <c r="T136" s="273"/>
      <c r="U136" s="273"/>
      <c r="V136" s="273"/>
      <c r="W136" s="273"/>
      <c r="X136" s="273"/>
      <c r="Y136" s="273"/>
      <c r="Z136" s="273"/>
      <c r="AA136" s="273"/>
      <c r="AB136" s="273"/>
      <c r="AC136" s="273"/>
      <c r="AD136" s="273"/>
      <c r="AE136" s="273"/>
      <c r="AF136" s="274"/>
    </row>
    <row r="137" spans="1:32" ht="48" customHeight="1">
      <c r="A137" s="286" t="s">
        <v>130</v>
      </c>
      <c r="B137" s="282" t="s">
        <v>24</v>
      </c>
      <c r="C137" s="268" t="s">
        <v>63</v>
      </c>
      <c r="D137" s="268" t="s">
        <v>64</v>
      </c>
      <c r="E137" s="268" t="s">
        <v>65</v>
      </c>
      <c r="F137" s="268" t="s">
        <v>66</v>
      </c>
      <c r="G137" s="268" t="s">
        <v>60</v>
      </c>
      <c r="H137" s="268" t="s">
        <v>67</v>
      </c>
      <c r="I137" s="268" t="s">
        <v>114</v>
      </c>
      <c r="J137" s="268" t="s">
        <v>108</v>
      </c>
      <c r="K137" s="79"/>
      <c r="L137" s="79"/>
      <c r="M137" s="268" t="s">
        <v>120</v>
      </c>
      <c r="N137" s="268" t="s">
        <v>69</v>
      </c>
      <c r="O137" s="268" t="s">
        <v>48</v>
      </c>
      <c r="P137" s="268" t="s">
        <v>49</v>
      </c>
      <c r="Q137" s="268" t="s">
        <v>70</v>
      </c>
      <c r="R137" s="268" t="s">
        <v>50</v>
      </c>
      <c r="S137" s="268" t="s">
        <v>71</v>
      </c>
      <c r="T137" s="268" t="s">
        <v>208</v>
      </c>
      <c r="U137" s="275" t="s">
        <v>74</v>
      </c>
      <c r="V137" s="70"/>
      <c r="W137" s="270" t="s">
        <v>111</v>
      </c>
      <c r="X137" s="268" t="s">
        <v>116</v>
      </c>
      <c r="Y137" s="268" t="s">
        <v>117</v>
      </c>
      <c r="Z137" s="270" t="s">
        <v>51</v>
      </c>
      <c r="AA137" s="268" t="s">
        <v>52</v>
      </c>
      <c r="AB137" s="268" t="s">
        <v>54</v>
      </c>
      <c r="AC137" s="70"/>
      <c r="AD137" s="268" t="s">
        <v>72</v>
      </c>
      <c r="AE137" s="268" t="s">
        <v>53</v>
      </c>
      <c r="AF137" s="268" t="s">
        <v>73</v>
      </c>
    </row>
    <row r="138" spans="1:32" ht="407.25" thickBot="1">
      <c r="A138" s="287"/>
      <c r="B138" s="283"/>
      <c r="C138" s="269"/>
      <c r="D138" s="269"/>
      <c r="E138" s="269"/>
      <c r="F138" s="269"/>
      <c r="G138" s="269"/>
      <c r="H138" s="269"/>
      <c r="I138" s="269"/>
      <c r="J138" s="269"/>
      <c r="K138" s="80" t="s">
        <v>68</v>
      </c>
      <c r="L138" s="80" t="s">
        <v>128</v>
      </c>
      <c r="M138" s="269"/>
      <c r="N138" s="269"/>
      <c r="O138" s="269"/>
      <c r="P138" s="269"/>
      <c r="Q138" s="269"/>
      <c r="R138" s="269"/>
      <c r="S138" s="269"/>
      <c r="T138" s="269"/>
      <c r="U138" s="276"/>
      <c r="V138" s="71" t="s">
        <v>185</v>
      </c>
      <c r="W138" s="271"/>
      <c r="X138" s="269"/>
      <c r="Y138" s="269"/>
      <c r="Z138" s="271"/>
      <c r="AA138" s="269"/>
      <c r="AB138" s="269"/>
      <c r="AC138" s="71" t="s">
        <v>184</v>
      </c>
      <c r="AD138" s="269"/>
      <c r="AE138" s="269"/>
      <c r="AF138" s="269"/>
    </row>
    <row r="139" spans="1:32" ht="51" thickBot="1">
      <c r="A139" s="78">
        <v>1</v>
      </c>
      <c r="B139" s="4">
        <v>2</v>
      </c>
      <c r="C139" s="6">
        <v>3</v>
      </c>
      <c r="D139" s="5">
        <v>4</v>
      </c>
      <c r="E139" s="5">
        <v>5</v>
      </c>
      <c r="F139" s="5">
        <v>6</v>
      </c>
      <c r="G139" s="5">
        <v>7</v>
      </c>
      <c r="H139" s="5" t="s">
        <v>55</v>
      </c>
      <c r="I139" s="5">
        <v>9</v>
      </c>
      <c r="J139" s="60">
        <v>10</v>
      </c>
      <c r="K139" s="73">
        <v>11</v>
      </c>
      <c r="L139" s="73">
        <v>12</v>
      </c>
      <c r="M139" s="5">
        <v>13</v>
      </c>
      <c r="N139" s="5">
        <v>14</v>
      </c>
      <c r="O139" s="5">
        <v>15</v>
      </c>
      <c r="P139" s="74">
        <v>16</v>
      </c>
      <c r="Q139" s="5">
        <v>17</v>
      </c>
      <c r="R139" s="74">
        <v>18</v>
      </c>
      <c r="S139" s="5">
        <v>19</v>
      </c>
      <c r="T139" s="74">
        <v>20</v>
      </c>
      <c r="U139" s="5">
        <v>21</v>
      </c>
      <c r="V139" s="5">
        <v>22</v>
      </c>
      <c r="W139" s="5">
        <v>23</v>
      </c>
      <c r="X139" s="75">
        <v>24</v>
      </c>
      <c r="Y139" s="75">
        <v>25</v>
      </c>
      <c r="Z139" s="74">
        <v>26</v>
      </c>
      <c r="AA139" s="5">
        <v>27</v>
      </c>
      <c r="AB139" s="5">
        <v>28</v>
      </c>
      <c r="AC139" s="74">
        <v>29</v>
      </c>
      <c r="AD139" s="5">
        <v>30</v>
      </c>
      <c r="AE139" s="5">
        <v>31</v>
      </c>
      <c r="AF139" s="5">
        <v>32</v>
      </c>
    </row>
    <row r="140" spans="1:32" ht="51" thickBot="1">
      <c r="A140" s="272" t="s">
        <v>6</v>
      </c>
      <c r="B140" s="273"/>
      <c r="C140" s="273"/>
      <c r="D140" s="273"/>
      <c r="E140" s="273"/>
      <c r="F140" s="273"/>
      <c r="G140" s="273"/>
      <c r="H140" s="273"/>
      <c r="I140" s="273"/>
      <c r="J140" s="273"/>
      <c r="K140" s="273"/>
      <c r="L140" s="273"/>
      <c r="M140" s="273"/>
      <c r="N140" s="273"/>
      <c r="O140" s="273"/>
      <c r="P140" s="273"/>
      <c r="Q140" s="273"/>
      <c r="R140" s="273"/>
      <c r="S140" s="273"/>
      <c r="T140" s="273"/>
      <c r="U140" s="273"/>
      <c r="V140" s="273"/>
      <c r="W140" s="273"/>
      <c r="X140" s="273"/>
      <c r="Y140" s="273"/>
      <c r="Z140" s="273"/>
      <c r="AA140" s="273"/>
      <c r="AB140" s="273"/>
      <c r="AC140" s="273"/>
      <c r="AD140" s="273"/>
      <c r="AE140" s="273"/>
      <c r="AF140" s="274"/>
    </row>
    <row r="141" spans="1:32" ht="51" thickBot="1">
      <c r="A141" s="14">
        <v>45</v>
      </c>
      <c r="B141" s="29" t="s">
        <v>192</v>
      </c>
      <c r="C141" s="7"/>
      <c r="D141" s="9"/>
      <c r="E141" s="9"/>
      <c r="F141" s="9"/>
      <c r="G141" s="9">
        <v>26</v>
      </c>
      <c r="H141" s="10"/>
      <c r="I141" s="10"/>
      <c r="J141" s="10"/>
      <c r="K141" s="11"/>
      <c r="L141" s="19"/>
      <c r="M141" s="14"/>
      <c r="N141" s="10"/>
      <c r="O141" s="11"/>
      <c r="P141" s="7">
        <v>5</v>
      </c>
      <c r="Q141" s="11">
        <v>3</v>
      </c>
      <c r="R141" s="7"/>
      <c r="S141" s="11"/>
      <c r="T141" s="7">
        <v>150</v>
      </c>
      <c r="U141" s="11"/>
      <c r="V141" s="14"/>
      <c r="W141" s="9"/>
      <c r="X141" s="11"/>
      <c r="Y141" s="7"/>
      <c r="Z141" s="9"/>
      <c r="AA141" s="7"/>
      <c r="AB141" s="7"/>
      <c r="AC141" s="11"/>
      <c r="AD141" s="7"/>
      <c r="AE141" s="11"/>
      <c r="AF141" s="7"/>
    </row>
    <row r="142" spans="1:32" ht="101.25" thickBot="1">
      <c r="A142" s="14">
        <v>36</v>
      </c>
      <c r="B142" s="15" t="s">
        <v>88</v>
      </c>
      <c r="C142" s="7"/>
      <c r="D142" s="10"/>
      <c r="E142" s="10"/>
      <c r="F142" s="10"/>
      <c r="G142" s="10"/>
      <c r="H142" s="10"/>
      <c r="I142" s="10"/>
      <c r="J142" s="10"/>
      <c r="K142" s="11"/>
      <c r="L142" s="19"/>
      <c r="M142" s="14"/>
      <c r="N142" s="10"/>
      <c r="O142" s="14"/>
      <c r="P142" s="7">
        <v>12</v>
      </c>
      <c r="Q142" s="14"/>
      <c r="R142" s="11"/>
      <c r="S142" s="14"/>
      <c r="T142" s="7">
        <v>102</v>
      </c>
      <c r="U142" s="19"/>
      <c r="V142" s="14"/>
      <c r="W142" s="10"/>
      <c r="X142" s="11"/>
      <c r="Y142" s="14"/>
      <c r="Z142" s="11"/>
      <c r="AA142" s="14"/>
      <c r="AB142" s="11"/>
      <c r="AC142" s="14">
        <v>2.4</v>
      </c>
      <c r="AD142" s="14"/>
      <c r="AE142" s="14"/>
      <c r="AF142" s="7"/>
    </row>
    <row r="143" spans="1:32" ht="51" thickBot="1">
      <c r="A143" s="14">
        <v>27</v>
      </c>
      <c r="B143" s="15" t="s">
        <v>40</v>
      </c>
      <c r="C143" s="10">
        <v>50</v>
      </c>
      <c r="D143" s="9"/>
      <c r="E143" s="9"/>
      <c r="F143" s="9"/>
      <c r="G143" s="9"/>
      <c r="H143" s="10"/>
      <c r="I143" s="10"/>
      <c r="J143" s="10"/>
      <c r="K143" s="11"/>
      <c r="L143" s="19"/>
      <c r="M143" s="14"/>
      <c r="N143" s="10"/>
      <c r="O143" s="11"/>
      <c r="P143" s="7"/>
      <c r="Q143" s="11">
        <v>6</v>
      </c>
      <c r="R143" s="7"/>
      <c r="S143" s="11"/>
      <c r="T143" s="7"/>
      <c r="U143" s="11"/>
      <c r="V143" s="14"/>
      <c r="W143" s="9"/>
      <c r="X143" s="14"/>
      <c r="Y143" s="10"/>
      <c r="Z143" s="9"/>
      <c r="AA143" s="7"/>
      <c r="AB143" s="11"/>
      <c r="AC143" s="14"/>
      <c r="AD143" s="7"/>
      <c r="AE143" s="11"/>
      <c r="AF143" s="7"/>
    </row>
    <row r="144" spans="1:32" ht="51" thickBot="1">
      <c r="A144" s="14"/>
      <c r="B144" s="15" t="s">
        <v>7</v>
      </c>
      <c r="C144" s="7">
        <f>SUM(C141:C143)</f>
        <v>50</v>
      </c>
      <c r="D144" s="7">
        <f aca="true" t="shared" si="29" ref="D144:AF144">SUM(D141:D143)</f>
        <v>0</v>
      </c>
      <c r="E144" s="7">
        <f t="shared" si="29"/>
        <v>0</v>
      </c>
      <c r="F144" s="7">
        <f t="shared" si="29"/>
        <v>0</v>
      </c>
      <c r="G144" s="7">
        <f t="shared" si="29"/>
        <v>26</v>
      </c>
      <c r="H144" s="7">
        <f t="shared" si="29"/>
        <v>0</v>
      </c>
      <c r="I144" s="7">
        <f t="shared" si="29"/>
        <v>0</v>
      </c>
      <c r="J144" s="7">
        <f t="shared" si="29"/>
        <v>0</v>
      </c>
      <c r="K144" s="16">
        <f t="shared" si="29"/>
        <v>0</v>
      </c>
      <c r="L144" s="16">
        <f t="shared" si="29"/>
        <v>0</v>
      </c>
      <c r="M144" s="16">
        <f t="shared" si="29"/>
        <v>0</v>
      </c>
      <c r="N144" s="16">
        <f t="shared" si="29"/>
        <v>0</v>
      </c>
      <c r="O144" s="16">
        <f t="shared" si="29"/>
        <v>0</v>
      </c>
      <c r="P144" s="16">
        <f t="shared" si="29"/>
        <v>17</v>
      </c>
      <c r="Q144" s="16">
        <f t="shared" si="29"/>
        <v>9</v>
      </c>
      <c r="R144" s="16">
        <f t="shared" si="29"/>
        <v>0</v>
      </c>
      <c r="S144" s="16">
        <f t="shared" si="29"/>
        <v>0</v>
      </c>
      <c r="T144" s="16">
        <f t="shared" si="29"/>
        <v>252</v>
      </c>
      <c r="U144" s="16">
        <f t="shared" si="29"/>
        <v>0</v>
      </c>
      <c r="V144" s="16">
        <f t="shared" si="29"/>
        <v>0</v>
      </c>
      <c r="W144" s="16">
        <f t="shared" si="29"/>
        <v>0</v>
      </c>
      <c r="X144" s="7">
        <f t="shared" si="29"/>
        <v>0</v>
      </c>
      <c r="Y144" s="7">
        <f t="shared" si="29"/>
        <v>0</v>
      </c>
      <c r="Z144" s="9">
        <f t="shared" si="29"/>
        <v>0</v>
      </c>
      <c r="AA144" s="7">
        <f t="shared" si="29"/>
        <v>0</v>
      </c>
      <c r="AB144" s="7">
        <f t="shared" si="29"/>
        <v>0</v>
      </c>
      <c r="AC144" s="7">
        <f t="shared" si="29"/>
        <v>2.4</v>
      </c>
      <c r="AD144" s="7">
        <f t="shared" si="29"/>
        <v>0</v>
      </c>
      <c r="AE144" s="7">
        <f t="shared" si="29"/>
        <v>0</v>
      </c>
      <c r="AF144" s="7">
        <f t="shared" si="29"/>
        <v>0</v>
      </c>
    </row>
    <row r="145" spans="1:32" ht="51" thickBot="1">
      <c r="A145" s="277" t="s">
        <v>59</v>
      </c>
      <c r="B145" s="278"/>
      <c r="C145" s="278"/>
      <c r="D145" s="278"/>
      <c r="E145" s="278"/>
      <c r="F145" s="278"/>
      <c r="G145" s="278"/>
      <c r="H145" s="278"/>
      <c r="I145" s="278"/>
      <c r="J145" s="278"/>
      <c r="K145" s="278"/>
      <c r="L145" s="278"/>
      <c r="M145" s="278"/>
      <c r="N145" s="278"/>
      <c r="O145" s="278"/>
      <c r="P145" s="278"/>
      <c r="Q145" s="278"/>
      <c r="R145" s="278"/>
      <c r="S145" s="278"/>
      <c r="T145" s="278"/>
      <c r="U145" s="278"/>
      <c r="V145" s="278"/>
      <c r="W145" s="278"/>
      <c r="X145" s="278"/>
      <c r="Y145" s="278"/>
      <c r="Z145" s="278"/>
      <c r="AA145" s="278"/>
      <c r="AB145" s="278"/>
      <c r="AC145" s="278"/>
      <c r="AD145" s="278"/>
      <c r="AE145" s="278"/>
      <c r="AF145" s="279"/>
    </row>
    <row r="146" spans="1:32" ht="101.25" thickBot="1">
      <c r="A146" s="14" t="s">
        <v>37</v>
      </c>
      <c r="B146" s="8" t="s">
        <v>129</v>
      </c>
      <c r="C146" s="7"/>
      <c r="D146" s="10"/>
      <c r="E146" s="10"/>
      <c r="F146" s="10"/>
      <c r="G146" s="10"/>
      <c r="H146" s="10"/>
      <c r="I146" s="10"/>
      <c r="J146" s="10"/>
      <c r="K146" s="11">
        <v>100</v>
      </c>
      <c r="L146" s="19"/>
      <c r="M146" s="14"/>
      <c r="N146" s="10"/>
      <c r="O146" s="11"/>
      <c r="P146" s="7"/>
      <c r="Q146" s="11"/>
      <c r="R146" s="7"/>
      <c r="S146" s="11"/>
      <c r="T146" s="7"/>
      <c r="U146" s="11"/>
      <c r="V146" s="14"/>
      <c r="W146" s="9"/>
      <c r="X146" s="11"/>
      <c r="Y146" s="7"/>
      <c r="Z146" s="9"/>
      <c r="AA146" s="11"/>
      <c r="AB146" s="7"/>
      <c r="AC146" s="11"/>
      <c r="AD146" s="7"/>
      <c r="AE146" s="7"/>
      <c r="AF146" s="10"/>
    </row>
    <row r="147" spans="1:32" ht="51" thickBot="1">
      <c r="A147" s="14"/>
      <c r="B147" s="15" t="s">
        <v>31</v>
      </c>
      <c r="C147" s="7">
        <f aca="true" t="shared" si="30" ref="C147:AF147">SUM(C146)</f>
        <v>0</v>
      </c>
      <c r="D147" s="7">
        <f t="shared" si="30"/>
        <v>0</v>
      </c>
      <c r="E147" s="7">
        <f t="shared" si="30"/>
        <v>0</v>
      </c>
      <c r="F147" s="7">
        <f t="shared" si="30"/>
        <v>0</v>
      </c>
      <c r="G147" s="7">
        <f t="shared" si="30"/>
        <v>0</v>
      </c>
      <c r="H147" s="7">
        <f t="shared" si="30"/>
        <v>0</v>
      </c>
      <c r="I147" s="7">
        <f t="shared" si="30"/>
        <v>0</v>
      </c>
      <c r="J147" s="7">
        <f t="shared" si="30"/>
        <v>0</v>
      </c>
      <c r="K147" s="16">
        <f t="shared" si="30"/>
        <v>100</v>
      </c>
      <c r="L147" s="16">
        <f t="shared" si="30"/>
        <v>0</v>
      </c>
      <c r="M147" s="16">
        <f t="shared" si="30"/>
        <v>0</v>
      </c>
      <c r="N147" s="16">
        <f t="shared" si="30"/>
        <v>0</v>
      </c>
      <c r="O147" s="16">
        <f t="shared" si="30"/>
        <v>0</v>
      </c>
      <c r="P147" s="16">
        <f t="shared" si="30"/>
        <v>0</v>
      </c>
      <c r="Q147" s="16">
        <f t="shared" si="30"/>
        <v>0</v>
      </c>
      <c r="R147" s="16">
        <f t="shared" si="30"/>
        <v>0</v>
      </c>
      <c r="S147" s="16">
        <f t="shared" si="30"/>
        <v>0</v>
      </c>
      <c r="T147" s="16">
        <f t="shared" si="30"/>
        <v>0</v>
      </c>
      <c r="U147" s="16">
        <f t="shared" si="30"/>
        <v>0</v>
      </c>
      <c r="V147" s="16">
        <f t="shared" si="30"/>
        <v>0</v>
      </c>
      <c r="W147" s="16">
        <f t="shared" si="30"/>
        <v>0</v>
      </c>
      <c r="X147" s="7">
        <f t="shared" si="30"/>
        <v>0</v>
      </c>
      <c r="Y147" s="7">
        <f t="shared" si="30"/>
        <v>0</v>
      </c>
      <c r="Z147" s="9">
        <f t="shared" si="30"/>
        <v>0</v>
      </c>
      <c r="AA147" s="7">
        <f t="shared" si="30"/>
        <v>0</v>
      </c>
      <c r="AB147" s="7">
        <f t="shared" si="30"/>
        <v>0</v>
      </c>
      <c r="AC147" s="7">
        <f t="shared" si="30"/>
        <v>0</v>
      </c>
      <c r="AD147" s="7">
        <f t="shared" si="30"/>
        <v>0</v>
      </c>
      <c r="AE147" s="7">
        <f t="shared" si="30"/>
        <v>0</v>
      </c>
      <c r="AF147" s="7">
        <f t="shared" si="30"/>
        <v>0</v>
      </c>
    </row>
    <row r="148" spans="1:32" ht="51" thickBot="1">
      <c r="A148" s="277" t="s">
        <v>34</v>
      </c>
      <c r="B148" s="278"/>
      <c r="C148" s="278"/>
      <c r="D148" s="278"/>
      <c r="E148" s="278"/>
      <c r="F148" s="278"/>
      <c r="G148" s="278"/>
      <c r="H148" s="278"/>
      <c r="I148" s="278"/>
      <c r="J148" s="278"/>
      <c r="K148" s="278"/>
      <c r="L148" s="278"/>
      <c r="M148" s="278"/>
      <c r="N148" s="278"/>
      <c r="O148" s="278"/>
      <c r="P148" s="278"/>
      <c r="Q148" s="278"/>
      <c r="R148" s="278"/>
      <c r="S148" s="278"/>
      <c r="T148" s="278"/>
      <c r="U148" s="278"/>
      <c r="V148" s="278"/>
      <c r="W148" s="278"/>
      <c r="X148" s="278"/>
      <c r="Y148" s="278"/>
      <c r="Z148" s="278"/>
      <c r="AA148" s="278"/>
      <c r="AB148" s="278"/>
      <c r="AC148" s="278"/>
      <c r="AD148" s="278"/>
      <c r="AE148" s="278"/>
      <c r="AF148" s="279"/>
    </row>
    <row r="149" spans="1:32" ht="138.75" customHeight="1" thickBot="1">
      <c r="A149" s="7">
        <v>46</v>
      </c>
      <c r="B149" s="26" t="s">
        <v>182</v>
      </c>
      <c r="C149" s="7"/>
      <c r="D149" s="10"/>
      <c r="E149" s="10"/>
      <c r="F149" s="10"/>
      <c r="G149" s="10"/>
      <c r="H149" s="10"/>
      <c r="I149" s="10"/>
      <c r="J149" s="10">
        <v>56</v>
      </c>
      <c r="K149" s="11"/>
      <c r="L149" s="19"/>
      <c r="M149" s="14"/>
      <c r="N149" s="10"/>
      <c r="O149" s="11"/>
      <c r="P149" s="14"/>
      <c r="Q149" s="11"/>
      <c r="R149" s="14">
        <v>5</v>
      </c>
      <c r="S149" s="11"/>
      <c r="T149" s="14"/>
      <c r="U149" s="11"/>
      <c r="V149" s="14"/>
      <c r="W149" s="10"/>
      <c r="X149" s="11"/>
      <c r="Y149" s="7"/>
      <c r="Z149" s="10"/>
      <c r="AA149" s="11"/>
      <c r="AB149" s="14"/>
      <c r="AC149" s="7"/>
      <c r="AD149" s="11"/>
      <c r="AE149" s="14"/>
      <c r="AF149" s="75"/>
    </row>
    <row r="150" spans="1:32" ht="101.25" thickBot="1">
      <c r="A150" s="21">
        <v>47</v>
      </c>
      <c r="B150" s="28" t="s">
        <v>311</v>
      </c>
      <c r="C150" s="23"/>
      <c r="D150" s="24"/>
      <c r="E150" s="24"/>
      <c r="F150" s="24"/>
      <c r="G150" s="24">
        <v>8</v>
      </c>
      <c r="H150" s="24"/>
      <c r="I150" s="24">
        <v>33</v>
      </c>
      <c r="J150" s="24">
        <v>66</v>
      </c>
      <c r="K150" s="25"/>
      <c r="L150" s="33"/>
      <c r="M150" s="21"/>
      <c r="N150" s="24"/>
      <c r="O150" s="25"/>
      <c r="P150" s="23"/>
      <c r="Q150" s="25">
        <v>2</v>
      </c>
      <c r="R150" s="23"/>
      <c r="S150" s="25"/>
      <c r="T150" s="23"/>
      <c r="U150" s="33"/>
      <c r="V150" s="21"/>
      <c r="W150" s="24">
        <v>13</v>
      </c>
      <c r="X150" s="25"/>
      <c r="Y150" s="21"/>
      <c r="Z150" s="27">
        <v>6</v>
      </c>
      <c r="AA150" s="25"/>
      <c r="AB150" s="23"/>
      <c r="AC150" s="25"/>
      <c r="AD150" s="21"/>
      <c r="AE150" s="23"/>
      <c r="AF150" s="24"/>
    </row>
    <row r="151" spans="1:32" ht="51" thickBot="1">
      <c r="A151" s="14">
        <v>48</v>
      </c>
      <c r="B151" s="15" t="s">
        <v>36</v>
      </c>
      <c r="C151" s="14"/>
      <c r="D151" s="10"/>
      <c r="E151" s="10">
        <v>1.7</v>
      </c>
      <c r="F151" s="10"/>
      <c r="G151" s="10"/>
      <c r="H151" s="10"/>
      <c r="I151" s="9"/>
      <c r="J151" s="9">
        <v>4.7</v>
      </c>
      <c r="K151" s="9"/>
      <c r="L151" s="9"/>
      <c r="M151" s="9"/>
      <c r="N151" s="9"/>
      <c r="O151" s="9"/>
      <c r="P151" s="9"/>
      <c r="Q151" s="9"/>
      <c r="R151" s="9">
        <v>2</v>
      </c>
      <c r="S151" s="9"/>
      <c r="T151" s="9"/>
      <c r="U151" s="9"/>
      <c r="V151" s="9"/>
      <c r="W151" s="9">
        <v>96</v>
      </c>
      <c r="X151" s="9"/>
      <c r="Y151" s="9"/>
      <c r="Z151" s="9"/>
      <c r="AA151" s="9"/>
      <c r="AB151" s="9"/>
      <c r="AC151" s="9"/>
      <c r="AD151" s="10"/>
      <c r="AE151" s="10"/>
      <c r="AF151" s="10"/>
    </row>
    <row r="152" spans="1:32" ht="101.25" thickBot="1">
      <c r="A152" s="14">
        <v>49</v>
      </c>
      <c r="B152" s="15" t="s">
        <v>93</v>
      </c>
      <c r="C152" s="7"/>
      <c r="D152" s="10"/>
      <c r="E152" s="10"/>
      <c r="F152" s="10"/>
      <c r="G152" s="10"/>
      <c r="H152" s="10">
        <v>48</v>
      </c>
      <c r="I152" s="10"/>
      <c r="J152" s="10"/>
      <c r="K152" s="11"/>
      <c r="L152" s="19"/>
      <c r="M152" s="14"/>
      <c r="N152" s="10"/>
      <c r="O152" s="10"/>
      <c r="P152" s="10"/>
      <c r="Q152" s="10">
        <v>3</v>
      </c>
      <c r="R152" s="10"/>
      <c r="S152" s="10"/>
      <c r="T152" s="10"/>
      <c r="U152" s="11"/>
      <c r="V152" s="14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</row>
    <row r="153" spans="1:32" ht="101.25" thickBot="1">
      <c r="A153" s="7">
        <v>22</v>
      </c>
      <c r="B153" s="15" t="s">
        <v>269</v>
      </c>
      <c r="C153" s="7"/>
      <c r="D153" s="9"/>
      <c r="E153" s="9"/>
      <c r="F153" s="10">
        <v>10</v>
      </c>
      <c r="G153" s="9"/>
      <c r="H153" s="10"/>
      <c r="I153" s="10"/>
      <c r="J153" s="10"/>
      <c r="K153" s="11"/>
      <c r="L153" s="19"/>
      <c r="M153" s="14"/>
      <c r="N153" s="10"/>
      <c r="O153" s="11"/>
      <c r="P153" s="7">
        <v>10</v>
      </c>
      <c r="Q153" s="11"/>
      <c r="R153" s="7"/>
      <c r="S153" s="11"/>
      <c r="T153" s="7"/>
      <c r="U153" s="16"/>
      <c r="V153" s="7"/>
      <c r="W153" s="9"/>
      <c r="X153" s="11"/>
      <c r="Y153" s="7"/>
      <c r="Z153" s="9"/>
      <c r="AA153" s="11"/>
      <c r="AB153" s="7"/>
      <c r="AC153" s="7"/>
      <c r="AD153" s="11"/>
      <c r="AE153" s="7"/>
      <c r="AF153" s="10"/>
    </row>
    <row r="154" spans="1:32" ht="101.25" thickBot="1">
      <c r="A154" s="14" t="s">
        <v>37</v>
      </c>
      <c r="B154" s="15" t="s">
        <v>75</v>
      </c>
      <c r="C154" s="7"/>
      <c r="D154" s="10">
        <v>50</v>
      </c>
      <c r="E154" s="10"/>
      <c r="F154" s="10"/>
      <c r="G154" s="10"/>
      <c r="H154" s="10"/>
      <c r="I154" s="10"/>
      <c r="J154" s="10"/>
      <c r="K154" s="11"/>
      <c r="L154" s="19"/>
      <c r="M154" s="14"/>
      <c r="N154" s="10"/>
      <c r="O154" s="10"/>
      <c r="P154" s="10"/>
      <c r="Q154" s="10"/>
      <c r="R154" s="10"/>
      <c r="S154" s="10"/>
      <c r="T154" s="10"/>
      <c r="U154" s="11"/>
      <c r="V154" s="14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</row>
    <row r="155" spans="1:32" ht="51" thickBot="1">
      <c r="A155" s="14"/>
      <c r="B155" s="15" t="s">
        <v>7</v>
      </c>
      <c r="C155" s="7">
        <f aca="true" t="shared" si="31" ref="C155:AF155">SUM(C149:C154)</f>
        <v>0</v>
      </c>
      <c r="D155" s="7">
        <f t="shared" si="31"/>
        <v>50</v>
      </c>
      <c r="E155" s="7">
        <f t="shared" si="31"/>
        <v>1.7</v>
      </c>
      <c r="F155" s="7">
        <f t="shared" si="31"/>
        <v>10</v>
      </c>
      <c r="G155" s="7">
        <f t="shared" si="31"/>
        <v>8</v>
      </c>
      <c r="H155" s="7">
        <f t="shared" si="31"/>
        <v>48</v>
      </c>
      <c r="I155" s="7">
        <f t="shared" si="31"/>
        <v>33</v>
      </c>
      <c r="J155" s="7">
        <f t="shared" si="31"/>
        <v>126.7</v>
      </c>
      <c r="K155" s="16">
        <f t="shared" si="31"/>
        <v>0</v>
      </c>
      <c r="L155" s="16">
        <f t="shared" si="31"/>
        <v>0</v>
      </c>
      <c r="M155" s="16">
        <f t="shared" si="31"/>
        <v>0</v>
      </c>
      <c r="N155" s="16">
        <f t="shared" si="31"/>
        <v>0</v>
      </c>
      <c r="O155" s="16">
        <f t="shared" si="31"/>
        <v>0</v>
      </c>
      <c r="P155" s="16">
        <f t="shared" si="31"/>
        <v>10</v>
      </c>
      <c r="Q155" s="16">
        <f t="shared" si="31"/>
        <v>5</v>
      </c>
      <c r="R155" s="16">
        <f t="shared" si="31"/>
        <v>7</v>
      </c>
      <c r="S155" s="16">
        <f t="shared" si="31"/>
        <v>0</v>
      </c>
      <c r="T155" s="16">
        <f t="shared" si="31"/>
        <v>0</v>
      </c>
      <c r="U155" s="16">
        <f t="shared" si="31"/>
        <v>0</v>
      </c>
      <c r="V155" s="16">
        <f t="shared" si="31"/>
        <v>0</v>
      </c>
      <c r="W155" s="9">
        <f t="shared" si="31"/>
        <v>109</v>
      </c>
      <c r="X155" s="7">
        <f t="shared" si="31"/>
        <v>0</v>
      </c>
      <c r="Y155" s="7">
        <f t="shared" si="31"/>
        <v>0</v>
      </c>
      <c r="Z155" s="9">
        <f t="shared" si="31"/>
        <v>6</v>
      </c>
      <c r="AA155" s="7">
        <f t="shared" si="31"/>
        <v>0</v>
      </c>
      <c r="AB155" s="7">
        <f t="shared" si="31"/>
        <v>0</v>
      </c>
      <c r="AC155" s="7">
        <f t="shared" si="31"/>
        <v>0</v>
      </c>
      <c r="AD155" s="7">
        <f t="shared" si="31"/>
        <v>0</v>
      </c>
      <c r="AE155" s="7">
        <f t="shared" si="31"/>
        <v>0</v>
      </c>
      <c r="AF155" s="7">
        <f t="shared" si="31"/>
        <v>0</v>
      </c>
    </row>
    <row r="156" spans="1:32" ht="51" thickBot="1">
      <c r="A156" s="277" t="s">
        <v>30</v>
      </c>
      <c r="B156" s="278"/>
      <c r="C156" s="278"/>
      <c r="D156" s="278"/>
      <c r="E156" s="278"/>
      <c r="F156" s="278"/>
      <c r="G156" s="278"/>
      <c r="H156" s="278"/>
      <c r="I156" s="278"/>
      <c r="J156" s="278"/>
      <c r="K156" s="278"/>
      <c r="L156" s="278"/>
      <c r="M156" s="278"/>
      <c r="N156" s="278"/>
      <c r="O156" s="278"/>
      <c r="P156" s="278"/>
      <c r="Q156" s="278"/>
      <c r="R156" s="278"/>
      <c r="S156" s="278"/>
      <c r="T156" s="278"/>
      <c r="U156" s="278"/>
      <c r="V156" s="278"/>
      <c r="W156" s="278"/>
      <c r="X156" s="278"/>
      <c r="Y156" s="278"/>
      <c r="Z156" s="278"/>
      <c r="AA156" s="278"/>
      <c r="AB156" s="278"/>
      <c r="AC156" s="278"/>
      <c r="AD156" s="278"/>
      <c r="AE156" s="278"/>
      <c r="AF156" s="279"/>
    </row>
    <row r="157" spans="1:32" ht="151.5" thickBot="1">
      <c r="A157" s="14">
        <v>8.9</v>
      </c>
      <c r="B157" s="18" t="s">
        <v>237</v>
      </c>
      <c r="C157" s="14"/>
      <c r="D157" s="10"/>
      <c r="E157" s="14"/>
      <c r="F157" s="14"/>
      <c r="G157" s="14"/>
      <c r="H157" s="10"/>
      <c r="I157" s="10"/>
      <c r="J157" s="10"/>
      <c r="K157" s="11"/>
      <c r="L157" s="19"/>
      <c r="M157" s="14"/>
      <c r="N157" s="11"/>
      <c r="O157" s="7"/>
      <c r="P157" s="11"/>
      <c r="Q157" s="7"/>
      <c r="R157" s="11"/>
      <c r="S157" s="7"/>
      <c r="T157" s="11">
        <v>206</v>
      </c>
      <c r="U157" s="16"/>
      <c r="V157" s="14"/>
      <c r="W157" s="11"/>
      <c r="X157" s="7"/>
      <c r="Y157" s="7"/>
      <c r="Z157" s="11"/>
      <c r="AA157" s="7"/>
      <c r="AB157" s="7"/>
      <c r="AC157" s="11"/>
      <c r="AD157" s="7"/>
      <c r="AE157" s="10"/>
      <c r="AF157" s="10"/>
    </row>
    <row r="158" spans="1:32" ht="201.75" thickBot="1">
      <c r="A158" s="14" t="s">
        <v>37</v>
      </c>
      <c r="B158" s="15" t="s">
        <v>306</v>
      </c>
      <c r="C158" s="7"/>
      <c r="D158" s="10"/>
      <c r="E158" s="10"/>
      <c r="F158" s="10"/>
      <c r="G158" s="10"/>
      <c r="H158" s="10"/>
      <c r="I158" s="10"/>
      <c r="J158" s="10"/>
      <c r="K158" s="11"/>
      <c r="L158" s="19"/>
      <c r="M158" s="14"/>
      <c r="N158" s="10"/>
      <c r="O158" s="10">
        <v>60</v>
      </c>
      <c r="P158" s="10"/>
      <c r="Q158" s="10"/>
      <c r="R158" s="10"/>
      <c r="S158" s="10"/>
      <c r="T158" s="10"/>
      <c r="U158" s="11"/>
      <c r="V158" s="14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</row>
    <row r="159" spans="1:32" ht="51" thickBot="1">
      <c r="A159" s="14"/>
      <c r="B159" s="15" t="s">
        <v>7</v>
      </c>
      <c r="C159" s="7">
        <f aca="true" t="shared" si="32" ref="C159:AF159">SUM(C157:C158)</f>
        <v>0</v>
      </c>
      <c r="D159" s="7">
        <f t="shared" si="32"/>
        <v>0</v>
      </c>
      <c r="E159" s="7">
        <f t="shared" si="32"/>
        <v>0</v>
      </c>
      <c r="F159" s="7">
        <f t="shared" si="32"/>
        <v>0</v>
      </c>
      <c r="G159" s="7">
        <f t="shared" si="32"/>
        <v>0</v>
      </c>
      <c r="H159" s="7">
        <f t="shared" si="32"/>
        <v>0</v>
      </c>
      <c r="I159" s="7">
        <f t="shared" si="32"/>
        <v>0</v>
      </c>
      <c r="J159" s="7">
        <f t="shared" si="32"/>
        <v>0</v>
      </c>
      <c r="K159" s="16">
        <f t="shared" si="32"/>
        <v>0</v>
      </c>
      <c r="L159" s="16">
        <f t="shared" si="32"/>
        <v>0</v>
      </c>
      <c r="M159" s="16">
        <f t="shared" si="32"/>
        <v>0</v>
      </c>
      <c r="N159" s="16">
        <f t="shared" si="32"/>
        <v>0</v>
      </c>
      <c r="O159" s="16">
        <f t="shared" si="32"/>
        <v>60</v>
      </c>
      <c r="P159" s="16">
        <f t="shared" si="32"/>
        <v>0</v>
      </c>
      <c r="Q159" s="16">
        <f t="shared" si="32"/>
        <v>0</v>
      </c>
      <c r="R159" s="16">
        <f t="shared" si="32"/>
        <v>0</v>
      </c>
      <c r="S159" s="16">
        <f t="shared" si="32"/>
        <v>0</v>
      </c>
      <c r="T159" s="16">
        <f t="shared" si="32"/>
        <v>206</v>
      </c>
      <c r="U159" s="16">
        <f t="shared" si="32"/>
        <v>0</v>
      </c>
      <c r="V159" s="7">
        <f t="shared" si="32"/>
        <v>0</v>
      </c>
      <c r="W159" s="9">
        <f t="shared" si="32"/>
        <v>0</v>
      </c>
      <c r="X159" s="7">
        <f t="shared" si="32"/>
        <v>0</v>
      </c>
      <c r="Y159" s="7">
        <f t="shared" si="32"/>
        <v>0</v>
      </c>
      <c r="Z159" s="9">
        <f t="shared" si="32"/>
        <v>0</v>
      </c>
      <c r="AA159" s="7">
        <f t="shared" si="32"/>
        <v>0</v>
      </c>
      <c r="AB159" s="7">
        <f t="shared" si="32"/>
        <v>0</v>
      </c>
      <c r="AC159" s="7">
        <f t="shared" si="32"/>
        <v>0</v>
      </c>
      <c r="AD159" s="7">
        <f t="shared" si="32"/>
        <v>0</v>
      </c>
      <c r="AE159" s="7">
        <f t="shared" si="32"/>
        <v>0</v>
      </c>
      <c r="AF159" s="7">
        <f t="shared" si="32"/>
        <v>0</v>
      </c>
    </row>
    <row r="160" spans="1:32" ht="51" thickBot="1">
      <c r="A160" s="277" t="s">
        <v>35</v>
      </c>
      <c r="B160" s="278"/>
      <c r="C160" s="278"/>
      <c r="D160" s="278"/>
      <c r="E160" s="278"/>
      <c r="F160" s="278"/>
      <c r="G160" s="278"/>
      <c r="H160" s="278"/>
      <c r="I160" s="278"/>
      <c r="J160" s="278"/>
      <c r="K160" s="278"/>
      <c r="L160" s="278"/>
      <c r="M160" s="278"/>
      <c r="N160" s="278"/>
      <c r="O160" s="278"/>
      <c r="P160" s="278"/>
      <c r="Q160" s="278"/>
      <c r="R160" s="278"/>
      <c r="S160" s="278"/>
      <c r="T160" s="278"/>
      <c r="U160" s="278"/>
      <c r="V160" s="278"/>
      <c r="W160" s="278"/>
      <c r="X160" s="278"/>
      <c r="Y160" s="278"/>
      <c r="Z160" s="278"/>
      <c r="AA160" s="278"/>
      <c r="AB160" s="278"/>
      <c r="AC160" s="278"/>
      <c r="AD160" s="278"/>
      <c r="AE160" s="278"/>
      <c r="AF160" s="279"/>
    </row>
    <row r="161" spans="1:32" ht="101.25" thickBot="1">
      <c r="A161" s="14">
        <v>50</v>
      </c>
      <c r="B161" s="8" t="s">
        <v>243</v>
      </c>
      <c r="C161" s="7"/>
      <c r="D161" s="9"/>
      <c r="E161" s="9">
        <v>5</v>
      </c>
      <c r="F161" s="9"/>
      <c r="G161" s="9">
        <v>24</v>
      </c>
      <c r="H161" s="10"/>
      <c r="I161" s="10"/>
      <c r="J161" s="10"/>
      <c r="K161" s="10"/>
      <c r="L161" s="10"/>
      <c r="M161" s="10">
        <v>20</v>
      </c>
      <c r="N161" s="11"/>
      <c r="O161" s="7"/>
      <c r="P161" s="11">
        <v>16</v>
      </c>
      <c r="Q161" s="7">
        <v>4</v>
      </c>
      <c r="R161" s="7">
        <v>3</v>
      </c>
      <c r="S161" s="11">
        <v>5</v>
      </c>
      <c r="T161" s="7"/>
      <c r="U161" s="11">
        <v>136</v>
      </c>
      <c r="V161" s="14"/>
      <c r="W161" s="9"/>
      <c r="X161" s="7"/>
      <c r="Y161" s="10"/>
      <c r="Z161" s="9">
        <v>3</v>
      </c>
      <c r="AA161" s="7"/>
      <c r="AB161" s="7"/>
      <c r="AC161" s="11"/>
      <c r="AD161" s="7"/>
      <c r="AE161" s="11"/>
      <c r="AF161" s="7"/>
    </row>
    <row r="162" spans="1:32" ht="51" thickBot="1">
      <c r="A162" s="7">
        <v>25</v>
      </c>
      <c r="B162" s="13" t="s">
        <v>8</v>
      </c>
      <c r="C162" s="7"/>
      <c r="D162" s="9"/>
      <c r="E162" s="9"/>
      <c r="F162" s="9"/>
      <c r="G162" s="9"/>
      <c r="H162" s="10"/>
      <c r="I162" s="10"/>
      <c r="J162" s="10"/>
      <c r="K162" s="11"/>
      <c r="L162" s="19"/>
      <c r="M162" s="14"/>
      <c r="N162" s="10"/>
      <c r="O162" s="11"/>
      <c r="P162" s="7">
        <v>12</v>
      </c>
      <c r="Q162" s="11"/>
      <c r="R162" s="7"/>
      <c r="S162" s="11"/>
      <c r="T162" s="7"/>
      <c r="U162" s="16"/>
      <c r="V162" s="7"/>
      <c r="W162" s="9"/>
      <c r="X162" s="11"/>
      <c r="Y162" s="7"/>
      <c r="Z162" s="9"/>
      <c r="AA162" s="11"/>
      <c r="AB162" s="7">
        <v>0.6</v>
      </c>
      <c r="AC162" s="7"/>
      <c r="AD162" s="11"/>
      <c r="AE162" s="7"/>
      <c r="AF162" s="10"/>
    </row>
    <row r="163" spans="1:32" ht="151.5" thickBot="1">
      <c r="A163" s="14">
        <v>14</v>
      </c>
      <c r="B163" s="15" t="s">
        <v>203</v>
      </c>
      <c r="C163" s="7"/>
      <c r="D163" s="9"/>
      <c r="E163" s="9"/>
      <c r="F163" s="9"/>
      <c r="G163" s="9"/>
      <c r="H163" s="10"/>
      <c r="I163" s="10"/>
      <c r="J163" s="10"/>
      <c r="K163" s="11"/>
      <c r="L163" s="19"/>
      <c r="M163" s="14">
        <v>125</v>
      </c>
      <c r="N163" s="10"/>
      <c r="O163" s="10"/>
      <c r="P163" s="10"/>
      <c r="Q163" s="10"/>
      <c r="R163" s="10"/>
      <c r="S163" s="10"/>
      <c r="T163" s="10"/>
      <c r="U163" s="11"/>
      <c r="V163" s="14"/>
      <c r="W163" s="10"/>
      <c r="X163" s="10"/>
      <c r="Y163" s="10"/>
      <c r="Z163" s="10"/>
      <c r="AA163" s="10"/>
      <c r="AB163" s="7"/>
      <c r="AC163" s="10"/>
      <c r="AD163" s="10"/>
      <c r="AE163" s="10"/>
      <c r="AF163" s="10"/>
    </row>
    <row r="164" spans="1:32" ht="51" thickBot="1">
      <c r="A164" s="14"/>
      <c r="B164" s="15" t="s">
        <v>7</v>
      </c>
      <c r="C164" s="7">
        <f aca="true" t="shared" si="33" ref="C164:AF164">SUM(C161:C163)</f>
        <v>0</v>
      </c>
      <c r="D164" s="7">
        <f t="shared" si="33"/>
        <v>0</v>
      </c>
      <c r="E164" s="7">
        <f t="shared" si="33"/>
        <v>5</v>
      </c>
      <c r="F164" s="7">
        <f t="shared" si="33"/>
        <v>0</v>
      </c>
      <c r="G164" s="7">
        <f t="shared" si="33"/>
        <v>24</v>
      </c>
      <c r="H164" s="7">
        <f t="shared" si="33"/>
        <v>0</v>
      </c>
      <c r="I164" s="7">
        <f t="shared" si="33"/>
        <v>0</v>
      </c>
      <c r="J164" s="7">
        <f t="shared" si="33"/>
        <v>0</v>
      </c>
      <c r="K164" s="7">
        <f t="shared" si="33"/>
        <v>0</v>
      </c>
      <c r="L164" s="7">
        <f t="shared" si="33"/>
        <v>0</v>
      </c>
      <c r="M164" s="7">
        <f t="shared" si="33"/>
        <v>145</v>
      </c>
      <c r="N164" s="7">
        <f t="shared" si="33"/>
        <v>0</v>
      </c>
      <c r="O164" s="7">
        <f t="shared" si="33"/>
        <v>0</v>
      </c>
      <c r="P164" s="7">
        <f t="shared" si="33"/>
        <v>28</v>
      </c>
      <c r="Q164" s="7">
        <f t="shared" si="33"/>
        <v>4</v>
      </c>
      <c r="R164" s="7">
        <f t="shared" si="33"/>
        <v>3</v>
      </c>
      <c r="S164" s="7">
        <f t="shared" si="33"/>
        <v>5</v>
      </c>
      <c r="T164" s="7">
        <f t="shared" si="33"/>
        <v>0</v>
      </c>
      <c r="U164" s="7">
        <f t="shared" si="33"/>
        <v>136</v>
      </c>
      <c r="V164" s="7">
        <f t="shared" si="33"/>
        <v>0</v>
      </c>
      <c r="W164" s="7">
        <f t="shared" si="33"/>
        <v>0</v>
      </c>
      <c r="X164" s="7">
        <f t="shared" si="33"/>
        <v>0</v>
      </c>
      <c r="Y164" s="7">
        <f t="shared" si="33"/>
        <v>0</v>
      </c>
      <c r="Z164" s="7">
        <f t="shared" si="33"/>
        <v>3</v>
      </c>
      <c r="AA164" s="7">
        <f t="shared" si="33"/>
        <v>0</v>
      </c>
      <c r="AB164" s="7">
        <f t="shared" si="33"/>
        <v>0.6</v>
      </c>
      <c r="AC164" s="7">
        <f t="shared" si="33"/>
        <v>0</v>
      </c>
      <c r="AD164" s="7">
        <f t="shared" si="33"/>
        <v>0</v>
      </c>
      <c r="AE164" s="7">
        <f t="shared" si="33"/>
        <v>0</v>
      </c>
      <c r="AF164" s="7">
        <f t="shared" si="33"/>
        <v>0</v>
      </c>
    </row>
    <row r="165" spans="1:32" ht="101.25" thickBot="1">
      <c r="A165" s="78"/>
      <c r="B165" s="15" t="s">
        <v>76</v>
      </c>
      <c r="C165" s="7"/>
      <c r="D165" s="7"/>
      <c r="E165" s="7"/>
      <c r="F165" s="7"/>
      <c r="G165" s="7"/>
      <c r="H165" s="7"/>
      <c r="I165" s="7"/>
      <c r="J165" s="7"/>
      <c r="K165" s="16"/>
      <c r="L165" s="16"/>
      <c r="M165" s="7"/>
      <c r="N165" s="7"/>
      <c r="O165" s="7"/>
      <c r="P165" s="7"/>
      <c r="Q165" s="7"/>
      <c r="R165" s="7"/>
      <c r="S165" s="7"/>
      <c r="T165" s="7"/>
      <c r="U165" s="16"/>
      <c r="V165" s="7"/>
      <c r="W165" s="9"/>
      <c r="X165" s="7"/>
      <c r="Y165" s="7"/>
      <c r="Z165" s="9"/>
      <c r="AA165" s="7"/>
      <c r="AB165" s="7"/>
      <c r="AC165" s="7"/>
      <c r="AD165" s="7"/>
      <c r="AE165" s="7">
        <v>6</v>
      </c>
      <c r="AF165" s="7"/>
    </row>
    <row r="166" spans="1:32" ht="51" thickBot="1">
      <c r="A166" s="14"/>
      <c r="B166" s="20" t="s">
        <v>11</v>
      </c>
      <c r="C166" s="7">
        <f aca="true" t="shared" si="34" ref="C166:X166">SUM(C144+C155+C159+C164+C147)</f>
        <v>50</v>
      </c>
      <c r="D166" s="7">
        <f t="shared" si="34"/>
        <v>50</v>
      </c>
      <c r="E166" s="7">
        <f t="shared" si="34"/>
        <v>6.7</v>
      </c>
      <c r="F166" s="7">
        <f t="shared" si="34"/>
        <v>10</v>
      </c>
      <c r="G166" s="7">
        <f t="shared" si="34"/>
        <v>58</v>
      </c>
      <c r="H166" s="7">
        <f t="shared" si="34"/>
        <v>48</v>
      </c>
      <c r="I166" s="7">
        <f t="shared" si="34"/>
        <v>33</v>
      </c>
      <c r="J166" s="7">
        <f t="shared" si="34"/>
        <v>126.7</v>
      </c>
      <c r="K166" s="16">
        <f t="shared" si="34"/>
        <v>100</v>
      </c>
      <c r="L166" s="16">
        <f t="shared" si="34"/>
        <v>0</v>
      </c>
      <c r="M166" s="16">
        <f t="shared" si="34"/>
        <v>145</v>
      </c>
      <c r="N166" s="16">
        <f t="shared" si="34"/>
        <v>0</v>
      </c>
      <c r="O166" s="16">
        <f t="shared" si="34"/>
        <v>60</v>
      </c>
      <c r="P166" s="16">
        <f t="shared" si="34"/>
        <v>55</v>
      </c>
      <c r="Q166" s="16">
        <f t="shared" si="34"/>
        <v>18</v>
      </c>
      <c r="R166" s="16">
        <f t="shared" si="34"/>
        <v>10</v>
      </c>
      <c r="S166" s="16">
        <f t="shared" si="34"/>
        <v>5</v>
      </c>
      <c r="T166" s="16">
        <f t="shared" si="34"/>
        <v>458</v>
      </c>
      <c r="U166" s="16">
        <f t="shared" si="34"/>
        <v>136</v>
      </c>
      <c r="V166" s="16">
        <f t="shared" si="34"/>
        <v>0</v>
      </c>
      <c r="W166" s="16">
        <f t="shared" si="34"/>
        <v>109</v>
      </c>
      <c r="X166" s="16">
        <f t="shared" si="34"/>
        <v>0</v>
      </c>
      <c r="Y166" s="7">
        <f aca="true" t="shared" si="35" ref="Y166:AD166">SUM(Y144+Y155+Y159+Y164)</f>
        <v>0</v>
      </c>
      <c r="Z166" s="9">
        <f t="shared" si="35"/>
        <v>9</v>
      </c>
      <c r="AA166" s="7">
        <f t="shared" si="35"/>
        <v>0</v>
      </c>
      <c r="AB166" s="7">
        <f t="shared" si="35"/>
        <v>0.6</v>
      </c>
      <c r="AC166" s="7">
        <f t="shared" si="35"/>
        <v>2.4</v>
      </c>
      <c r="AD166" s="7">
        <f t="shared" si="35"/>
        <v>0</v>
      </c>
      <c r="AE166" s="7">
        <v>6</v>
      </c>
      <c r="AF166" s="7">
        <f>SUM(AF144+AF155+AF159+AF164)</f>
        <v>0</v>
      </c>
    </row>
    <row r="167" spans="1:32" ht="51" thickBot="1">
      <c r="A167" s="272" t="s">
        <v>43</v>
      </c>
      <c r="B167" s="273"/>
      <c r="C167" s="273"/>
      <c r="D167" s="273"/>
      <c r="E167" s="273"/>
      <c r="F167" s="273"/>
      <c r="G167" s="273"/>
      <c r="H167" s="273"/>
      <c r="I167" s="273"/>
      <c r="J167" s="273"/>
      <c r="K167" s="273"/>
      <c r="L167" s="273"/>
      <c r="M167" s="273"/>
      <c r="N167" s="273"/>
      <c r="O167" s="273"/>
      <c r="P167" s="273"/>
      <c r="Q167" s="273"/>
      <c r="R167" s="273"/>
      <c r="S167" s="273"/>
      <c r="T167" s="273"/>
      <c r="U167" s="273"/>
      <c r="V167" s="273"/>
      <c r="W167" s="273"/>
      <c r="X167" s="273"/>
      <c r="Y167" s="273"/>
      <c r="Z167" s="273"/>
      <c r="AA167" s="273"/>
      <c r="AB167" s="273"/>
      <c r="AC167" s="273"/>
      <c r="AD167" s="273"/>
      <c r="AE167" s="273"/>
      <c r="AF167" s="274"/>
    </row>
    <row r="168" spans="1:32" ht="51" thickBot="1">
      <c r="A168" s="272" t="s">
        <v>19</v>
      </c>
      <c r="B168" s="273"/>
      <c r="C168" s="273"/>
      <c r="D168" s="273"/>
      <c r="E168" s="273"/>
      <c r="F168" s="273"/>
      <c r="G168" s="273"/>
      <c r="H168" s="273"/>
      <c r="I168" s="273"/>
      <c r="J168" s="273"/>
      <c r="K168" s="273"/>
      <c r="L168" s="273"/>
      <c r="M168" s="273"/>
      <c r="N168" s="273"/>
      <c r="O168" s="273"/>
      <c r="P168" s="273"/>
      <c r="Q168" s="273"/>
      <c r="R168" s="273"/>
      <c r="S168" s="273"/>
      <c r="T168" s="273"/>
      <c r="U168" s="273"/>
      <c r="V168" s="273"/>
      <c r="W168" s="273"/>
      <c r="X168" s="273"/>
      <c r="Y168" s="273"/>
      <c r="Z168" s="273"/>
      <c r="AA168" s="273"/>
      <c r="AB168" s="273"/>
      <c r="AC168" s="273"/>
      <c r="AD168" s="273"/>
      <c r="AE168" s="273"/>
      <c r="AF168" s="274"/>
    </row>
    <row r="169" spans="1:32" ht="48" customHeight="1">
      <c r="A169" s="286" t="s">
        <v>130</v>
      </c>
      <c r="B169" s="282" t="s">
        <v>24</v>
      </c>
      <c r="C169" s="268" t="s">
        <v>63</v>
      </c>
      <c r="D169" s="268" t="s">
        <v>64</v>
      </c>
      <c r="E169" s="268" t="s">
        <v>65</v>
      </c>
      <c r="F169" s="268" t="s">
        <v>66</v>
      </c>
      <c r="G169" s="268" t="s">
        <v>60</v>
      </c>
      <c r="H169" s="268" t="s">
        <v>67</v>
      </c>
      <c r="I169" s="268" t="s">
        <v>114</v>
      </c>
      <c r="J169" s="268" t="s">
        <v>108</v>
      </c>
      <c r="K169" s="79"/>
      <c r="L169" s="79"/>
      <c r="M169" s="268" t="s">
        <v>120</v>
      </c>
      <c r="N169" s="268" t="s">
        <v>69</v>
      </c>
      <c r="O169" s="268" t="s">
        <v>48</v>
      </c>
      <c r="P169" s="268" t="s">
        <v>49</v>
      </c>
      <c r="Q169" s="268" t="s">
        <v>70</v>
      </c>
      <c r="R169" s="268" t="s">
        <v>50</v>
      </c>
      <c r="S169" s="268" t="s">
        <v>71</v>
      </c>
      <c r="T169" s="268" t="s">
        <v>208</v>
      </c>
      <c r="U169" s="275" t="s">
        <v>74</v>
      </c>
      <c r="V169" s="70"/>
      <c r="W169" s="270" t="s">
        <v>111</v>
      </c>
      <c r="X169" s="268" t="s">
        <v>116</v>
      </c>
      <c r="Y169" s="268" t="s">
        <v>117</v>
      </c>
      <c r="Z169" s="270" t="s">
        <v>51</v>
      </c>
      <c r="AA169" s="268" t="s">
        <v>52</v>
      </c>
      <c r="AB169" s="268" t="s">
        <v>54</v>
      </c>
      <c r="AC169" s="70"/>
      <c r="AD169" s="268" t="s">
        <v>72</v>
      </c>
      <c r="AE169" s="268" t="s">
        <v>53</v>
      </c>
      <c r="AF169" s="268" t="s">
        <v>73</v>
      </c>
    </row>
    <row r="170" spans="1:32" ht="407.25" thickBot="1">
      <c r="A170" s="287"/>
      <c r="B170" s="283"/>
      <c r="C170" s="269"/>
      <c r="D170" s="269"/>
      <c r="E170" s="269"/>
      <c r="F170" s="269"/>
      <c r="G170" s="269"/>
      <c r="H170" s="269"/>
      <c r="I170" s="269"/>
      <c r="J170" s="269"/>
      <c r="K170" s="80" t="s">
        <v>68</v>
      </c>
      <c r="L170" s="80" t="s">
        <v>128</v>
      </c>
      <c r="M170" s="269"/>
      <c r="N170" s="269"/>
      <c r="O170" s="269"/>
      <c r="P170" s="269"/>
      <c r="Q170" s="269"/>
      <c r="R170" s="269"/>
      <c r="S170" s="269"/>
      <c r="T170" s="269"/>
      <c r="U170" s="276"/>
      <c r="V170" s="71" t="s">
        <v>185</v>
      </c>
      <c r="W170" s="271"/>
      <c r="X170" s="269"/>
      <c r="Y170" s="269"/>
      <c r="Z170" s="271"/>
      <c r="AA170" s="269"/>
      <c r="AB170" s="269"/>
      <c r="AC170" s="71" t="s">
        <v>184</v>
      </c>
      <c r="AD170" s="269"/>
      <c r="AE170" s="269"/>
      <c r="AF170" s="269"/>
    </row>
    <row r="171" spans="1:32" ht="51" thickBot="1">
      <c r="A171" s="78">
        <v>1</v>
      </c>
      <c r="B171" s="4">
        <v>2</v>
      </c>
      <c r="C171" s="6">
        <v>3</v>
      </c>
      <c r="D171" s="5">
        <v>4</v>
      </c>
      <c r="E171" s="5">
        <v>5</v>
      </c>
      <c r="F171" s="5">
        <v>6</v>
      </c>
      <c r="G171" s="5">
        <v>7</v>
      </c>
      <c r="H171" s="5" t="s">
        <v>55</v>
      </c>
      <c r="I171" s="5">
        <v>9</v>
      </c>
      <c r="J171" s="60">
        <v>10</v>
      </c>
      <c r="K171" s="73">
        <v>11</v>
      </c>
      <c r="L171" s="73">
        <v>12</v>
      </c>
      <c r="M171" s="5">
        <v>13</v>
      </c>
      <c r="N171" s="5">
        <v>14</v>
      </c>
      <c r="O171" s="5">
        <v>15</v>
      </c>
      <c r="P171" s="74">
        <v>16</v>
      </c>
      <c r="Q171" s="5">
        <v>17</v>
      </c>
      <c r="R171" s="74">
        <v>18</v>
      </c>
      <c r="S171" s="5">
        <v>19</v>
      </c>
      <c r="T171" s="74">
        <v>20</v>
      </c>
      <c r="U171" s="5">
        <v>21</v>
      </c>
      <c r="V171" s="5">
        <v>22</v>
      </c>
      <c r="W171" s="5">
        <v>23</v>
      </c>
      <c r="X171" s="75">
        <v>24</v>
      </c>
      <c r="Y171" s="75">
        <v>25</v>
      </c>
      <c r="Z171" s="74">
        <v>26</v>
      </c>
      <c r="AA171" s="5">
        <v>27</v>
      </c>
      <c r="AB171" s="5">
        <v>28</v>
      </c>
      <c r="AC171" s="74">
        <v>29</v>
      </c>
      <c r="AD171" s="5">
        <v>30</v>
      </c>
      <c r="AE171" s="5">
        <v>31</v>
      </c>
      <c r="AF171" s="5">
        <v>32</v>
      </c>
    </row>
    <row r="172" spans="1:32" ht="51" thickBot="1">
      <c r="A172" s="272" t="s">
        <v>6</v>
      </c>
      <c r="B172" s="273"/>
      <c r="C172" s="273"/>
      <c r="D172" s="273"/>
      <c r="E172" s="273"/>
      <c r="F172" s="273"/>
      <c r="G172" s="273"/>
      <c r="H172" s="273"/>
      <c r="I172" s="273"/>
      <c r="J172" s="273"/>
      <c r="K172" s="273"/>
      <c r="L172" s="273"/>
      <c r="M172" s="273"/>
      <c r="N172" s="273"/>
      <c r="O172" s="273"/>
      <c r="P172" s="273"/>
      <c r="Q172" s="273"/>
      <c r="R172" s="273"/>
      <c r="S172" s="273"/>
      <c r="T172" s="273"/>
      <c r="U172" s="273"/>
      <c r="V172" s="273"/>
      <c r="W172" s="273"/>
      <c r="X172" s="273"/>
      <c r="Y172" s="273"/>
      <c r="Z172" s="273"/>
      <c r="AA172" s="273"/>
      <c r="AB172" s="273"/>
      <c r="AC172" s="273"/>
      <c r="AD172" s="273"/>
      <c r="AE172" s="273"/>
      <c r="AF172" s="274"/>
    </row>
    <row r="173" spans="1:32" ht="101.25" thickBot="1">
      <c r="A173" s="7">
        <v>51</v>
      </c>
      <c r="B173" s="8" t="s">
        <v>222</v>
      </c>
      <c r="C173" s="7"/>
      <c r="D173" s="9"/>
      <c r="E173" s="9"/>
      <c r="F173" s="9"/>
      <c r="G173" s="9"/>
      <c r="H173" s="10">
        <v>53</v>
      </c>
      <c r="I173" s="10"/>
      <c r="J173" s="10"/>
      <c r="K173" s="10"/>
      <c r="L173" s="10"/>
      <c r="M173" s="10"/>
      <c r="N173" s="11"/>
      <c r="O173" s="7"/>
      <c r="P173" s="11"/>
      <c r="Q173" s="7">
        <v>6</v>
      </c>
      <c r="R173" s="11"/>
      <c r="S173" s="7"/>
      <c r="T173" s="11"/>
      <c r="U173" s="7"/>
      <c r="V173" s="7"/>
      <c r="W173" s="11"/>
      <c r="X173" s="7"/>
      <c r="Y173" s="7"/>
      <c r="Z173" s="7"/>
      <c r="AA173" s="11">
        <v>13</v>
      </c>
      <c r="AB173" s="7"/>
      <c r="AC173" s="11"/>
      <c r="AD173" s="7"/>
      <c r="AE173" s="11"/>
      <c r="AF173" s="7"/>
    </row>
    <row r="174" spans="1:32" ht="101.25" thickBot="1">
      <c r="A174" s="14">
        <v>52</v>
      </c>
      <c r="B174" s="15" t="s">
        <v>233</v>
      </c>
      <c r="C174" s="7"/>
      <c r="D174" s="10"/>
      <c r="E174" s="10"/>
      <c r="F174" s="10"/>
      <c r="G174" s="10"/>
      <c r="H174" s="10"/>
      <c r="I174" s="10"/>
      <c r="J174" s="10"/>
      <c r="K174" s="11"/>
      <c r="L174" s="19"/>
      <c r="M174" s="14"/>
      <c r="N174" s="10"/>
      <c r="O174" s="14"/>
      <c r="P174" s="7">
        <v>3</v>
      </c>
      <c r="Q174" s="14"/>
      <c r="R174" s="11"/>
      <c r="S174" s="14"/>
      <c r="T174" s="7">
        <v>34</v>
      </c>
      <c r="U174" s="19"/>
      <c r="V174" s="14"/>
      <c r="W174" s="10"/>
      <c r="X174" s="11"/>
      <c r="Y174" s="14"/>
      <c r="Z174" s="11"/>
      <c r="AA174" s="14"/>
      <c r="AB174" s="11"/>
      <c r="AC174" s="14"/>
      <c r="AD174" s="14">
        <v>1.2</v>
      </c>
      <c r="AE174" s="14"/>
      <c r="AF174" s="7"/>
    </row>
    <row r="175" spans="1:32" ht="51" thickBot="1">
      <c r="A175" s="14">
        <v>27</v>
      </c>
      <c r="B175" s="15" t="s">
        <v>40</v>
      </c>
      <c r="C175" s="10">
        <v>50</v>
      </c>
      <c r="D175" s="9"/>
      <c r="E175" s="9"/>
      <c r="F175" s="9"/>
      <c r="G175" s="9"/>
      <c r="H175" s="10"/>
      <c r="I175" s="10"/>
      <c r="J175" s="10"/>
      <c r="K175" s="11"/>
      <c r="L175" s="19"/>
      <c r="M175" s="14"/>
      <c r="N175" s="10"/>
      <c r="O175" s="11"/>
      <c r="P175" s="7"/>
      <c r="Q175" s="11">
        <v>6</v>
      </c>
      <c r="R175" s="7"/>
      <c r="S175" s="11"/>
      <c r="T175" s="7"/>
      <c r="U175" s="11"/>
      <c r="V175" s="14"/>
      <c r="W175" s="9"/>
      <c r="X175" s="14"/>
      <c r="Y175" s="10"/>
      <c r="Z175" s="9"/>
      <c r="AA175" s="7"/>
      <c r="AB175" s="11"/>
      <c r="AC175" s="14"/>
      <c r="AD175" s="7"/>
      <c r="AE175" s="11"/>
      <c r="AF175" s="7"/>
    </row>
    <row r="176" spans="1:32" ht="51" thickBot="1">
      <c r="A176" s="14"/>
      <c r="B176" s="15" t="s">
        <v>7</v>
      </c>
      <c r="C176" s="14">
        <f aca="true" t="shared" si="36" ref="C176:AF176">SUM(C173:C175)</f>
        <v>50</v>
      </c>
      <c r="D176" s="14">
        <f t="shared" si="36"/>
        <v>0</v>
      </c>
      <c r="E176" s="14">
        <f t="shared" si="36"/>
        <v>0</v>
      </c>
      <c r="F176" s="14">
        <f t="shared" si="36"/>
        <v>0</v>
      </c>
      <c r="G176" s="14">
        <f t="shared" si="36"/>
        <v>0</v>
      </c>
      <c r="H176" s="14">
        <f t="shared" si="36"/>
        <v>53</v>
      </c>
      <c r="I176" s="14">
        <f t="shared" si="36"/>
        <v>0</v>
      </c>
      <c r="J176" s="14">
        <f t="shared" si="36"/>
        <v>0</v>
      </c>
      <c r="K176" s="19">
        <f t="shared" si="36"/>
        <v>0</v>
      </c>
      <c r="L176" s="19">
        <f t="shared" si="36"/>
        <v>0</v>
      </c>
      <c r="M176" s="19">
        <f t="shared" si="36"/>
        <v>0</v>
      </c>
      <c r="N176" s="19">
        <f t="shared" si="36"/>
        <v>0</v>
      </c>
      <c r="O176" s="19">
        <f t="shared" si="36"/>
        <v>0</v>
      </c>
      <c r="P176" s="19">
        <f t="shared" si="36"/>
        <v>3</v>
      </c>
      <c r="Q176" s="19">
        <f t="shared" si="36"/>
        <v>12</v>
      </c>
      <c r="R176" s="19">
        <f t="shared" si="36"/>
        <v>0</v>
      </c>
      <c r="S176" s="19">
        <f t="shared" si="36"/>
        <v>0</v>
      </c>
      <c r="T176" s="19">
        <f t="shared" si="36"/>
        <v>34</v>
      </c>
      <c r="U176" s="19">
        <f t="shared" si="36"/>
        <v>0</v>
      </c>
      <c r="V176" s="19">
        <f t="shared" si="36"/>
        <v>0</v>
      </c>
      <c r="W176" s="19">
        <f t="shared" si="36"/>
        <v>0</v>
      </c>
      <c r="X176" s="14">
        <f t="shared" si="36"/>
        <v>0</v>
      </c>
      <c r="Y176" s="14">
        <f t="shared" si="36"/>
        <v>0</v>
      </c>
      <c r="Z176" s="10">
        <f t="shared" si="36"/>
        <v>0</v>
      </c>
      <c r="AA176" s="14">
        <f t="shared" si="36"/>
        <v>13</v>
      </c>
      <c r="AB176" s="14">
        <f t="shared" si="36"/>
        <v>0</v>
      </c>
      <c r="AC176" s="14">
        <f t="shared" si="36"/>
        <v>0</v>
      </c>
      <c r="AD176" s="14">
        <f t="shared" si="36"/>
        <v>1.2</v>
      </c>
      <c r="AE176" s="14">
        <f t="shared" si="36"/>
        <v>0</v>
      </c>
      <c r="AF176" s="14">
        <f t="shared" si="36"/>
        <v>0</v>
      </c>
    </row>
    <row r="177" spans="1:32" ht="51" thickBot="1">
      <c r="A177" s="277" t="s">
        <v>59</v>
      </c>
      <c r="B177" s="278"/>
      <c r="C177" s="278"/>
      <c r="D177" s="278"/>
      <c r="E177" s="278"/>
      <c r="F177" s="278"/>
      <c r="G177" s="278"/>
      <c r="H177" s="278"/>
      <c r="I177" s="278"/>
      <c r="J177" s="278"/>
      <c r="K177" s="278"/>
      <c r="L177" s="278"/>
      <c r="M177" s="278"/>
      <c r="N177" s="278"/>
      <c r="O177" s="278"/>
      <c r="P177" s="278"/>
      <c r="Q177" s="278"/>
      <c r="R177" s="278"/>
      <c r="S177" s="278"/>
      <c r="T177" s="278"/>
      <c r="U177" s="278"/>
      <c r="V177" s="278"/>
      <c r="W177" s="278"/>
      <c r="X177" s="278"/>
      <c r="Y177" s="278"/>
      <c r="Z177" s="278"/>
      <c r="AA177" s="278"/>
      <c r="AB177" s="278"/>
      <c r="AC177" s="278"/>
      <c r="AD177" s="278"/>
      <c r="AE177" s="278"/>
      <c r="AF177" s="279"/>
    </row>
    <row r="178" spans="1:32" ht="101.25" thickBot="1">
      <c r="A178" s="14" t="s">
        <v>37</v>
      </c>
      <c r="B178" s="8" t="s">
        <v>129</v>
      </c>
      <c r="C178" s="7"/>
      <c r="D178" s="10"/>
      <c r="E178" s="10"/>
      <c r="F178" s="10"/>
      <c r="G178" s="10"/>
      <c r="H178" s="10"/>
      <c r="I178" s="10"/>
      <c r="J178" s="10"/>
      <c r="K178" s="11">
        <v>100</v>
      </c>
      <c r="L178" s="19"/>
      <c r="M178" s="14"/>
      <c r="N178" s="10"/>
      <c r="O178" s="11"/>
      <c r="P178" s="7"/>
      <c r="Q178" s="11"/>
      <c r="R178" s="7"/>
      <c r="S178" s="11"/>
      <c r="T178" s="7"/>
      <c r="U178" s="11"/>
      <c r="V178" s="14"/>
      <c r="W178" s="9"/>
      <c r="X178" s="11"/>
      <c r="Y178" s="7"/>
      <c r="Z178" s="9"/>
      <c r="AA178" s="11"/>
      <c r="AB178" s="7"/>
      <c r="AC178" s="11"/>
      <c r="AD178" s="7"/>
      <c r="AE178" s="7"/>
      <c r="AF178" s="10"/>
    </row>
    <row r="179" spans="1:32" ht="51" thickBot="1">
      <c r="A179" s="14"/>
      <c r="B179" s="15" t="s">
        <v>31</v>
      </c>
      <c r="C179" s="7"/>
      <c r="D179" s="10">
        <f>SUM(D178)</f>
        <v>0</v>
      </c>
      <c r="E179" s="10">
        <f aca="true" t="shared" si="37" ref="E179:AE179">SUM(E178)</f>
        <v>0</v>
      </c>
      <c r="F179" s="10">
        <f t="shared" si="37"/>
        <v>0</v>
      </c>
      <c r="G179" s="10">
        <f t="shared" si="37"/>
        <v>0</v>
      </c>
      <c r="H179" s="10">
        <f t="shared" si="37"/>
        <v>0</v>
      </c>
      <c r="I179" s="10">
        <f t="shared" si="37"/>
        <v>0</v>
      </c>
      <c r="J179" s="10">
        <f t="shared" si="37"/>
        <v>0</v>
      </c>
      <c r="K179" s="11">
        <f t="shared" si="37"/>
        <v>100</v>
      </c>
      <c r="L179" s="7">
        <f t="shared" si="37"/>
        <v>0</v>
      </c>
      <c r="M179" s="19">
        <f t="shared" si="37"/>
        <v>0</v>
      </c>
      <c r="N179" s="7">
        <f t="shared" si="37"/>
        <v>0</v>
      </c>
      <c r="O179" s="11">
        <f t="shared" si="37"/>
        <v>0</v>
      </c>
      <c r="P179" s="7">
        <f t="shared" si="37"/>
        <v>0</v>
      </c>
      <c r="Q179" s="11">
        <f t="shared" si="37"/>
        <v>0</v>
      </c>
      <c r="R179" s="7">
        <f t="shared" si="37"/>
        <v>0</v>
      </c>
      <c r="S179" s="11">
        <f t="shared" si="37"/>
        <v>0</v>
      </c>
      <c r="T179" s="7">
        <f t="shared" si="37"/>
        <v>0</v>
      </c>
      <c r="U179" s="11">
        <f t="shared" si="37"/>
        <v>0</v>
      </c>
      <c r="V179" s="7">
        <f t="shared" si="37"/>
        <v>0</v>
      </c>
      <c r="W179" s="11">
        <f t="shared" si="37"/>
        <v>0</v>
      </c>
      <c r="X179" s="7">
        <f t="shared" si="37"/>
        <v>0</v>
      </c>
      <c r="Y179" s="10">
        <f t="shared" si="37"/>
        <v>0</v>
      </c>
      <c r="Z179" s="10">
        <f t="shared" si="37"/>
        <v>0</v>
      </c>
      <c r="AA179" s="10">
        <f t="shared" si="37"/>
        <v>0</v>
      </c>
      <c r="AB179" s="10">
        <f t="shared" si="37"/>
        <v>0</v>
      </c>
      <c r="AC179" s="10">
        <f t="shared" si="37"/>
        <v>0</v>
      </c>
      <c r="AD179" s="10">
        <f t="shared" si="37"/>
        <v>0</v>
      </c>
      <c r="AE179" s="10">
        <f t="shared" si="37"/>
        <v>0</v>
      </c>
      <c r="AF179" s="10">
        <f>SUM(AF178)</f>
        <v>0</v>
      </c>
    </row>
    <row r="180" spans="1:32" ht="51" thickBot="1">
      <c r="A180" s="277" t="s">
        <v>34</v>
      </c>
      <c r="B180" s="278"/>
      <c r="C180" s="278"/>
      <c r="D180" s="278"/>
      <c r="E180" s="278"/>
      <c r="F180" s="278"/>
      <c r="G180" s="278"/>
      <c r="H180" s="278"/>
      <c r="I180" s="278"/>
      <c r="J180" s="278"/>
      <c r="K180" s="278"/>
      <c r="L180" s="278"/>
      <c r="M180" s="278"/>
      <c r="N180" s="278"/>
      <c r="O180" s="278"/>
      <c r="P180" s="278"/>
      <c r="Q180" s="278"/>
      <c r="R180" s="278"/>
      <c r="S180" s="278"/>
      <c r="T180" s="278"/>
      <c r="U180" s="278"/>
      <c r="V180" s="278"/>
      <c r="W180" s="278"/>
      <c r="X180" s="278"/>
      <c r="Y180" s="278"/>
      <c r="Z180" s="278"/>
      <c r="AA180" s="278"/>
      <c r="AB180" s="278"/>
      <c r="AC180" s="278"/>
      <c r="AD180" s="278"/>
      <c r="AE180" s="278"/>
      <c r="AF180" s="279"/>
    </row>
    <row r="181" spans="1:32" ht="101.25" thickBot="1">
      <c r="A181" s="7">
        <v>18</v>
      </c>
      <c r="B181" s="26" t="s">
        <v>125</v>
      </c>
      <c r="C181" s="7"/>
      <c r="D181" s="10"/>
      <c r="E181" s="10"/>
      <c r="F181" s="10"/>
      <c r="G181" s="10"/>
      <c r="H181" s="10"/>
      <c r="I181" s="10"/>
      <c r="J181" s="10">
        <v>60</v>
      </c>
      <c r="K181" s="11"/>
      <c r="L181" s="19"/>
      <c r="M181" s="14"/>
      <c r="N181" s="10"/>
      <c r="O181" s="11"/>
      <c r="P181" s="14"/>
      <c r="Q181" s="11"/>
      <c r="R181" s="14"/>
      <c r="S181" s="11"/>
      <c r="T181" s="14"/>
      <c r="U181" s="11"/>
      <c r="V181" s="14"/>
      <c r="W181" s="10"/>
      <c r="X181" s="11"/>
      <c r="Y181" s="7"/>
      <c r="Z181" s="10"/>
      <c r="AA181" s="11"/>
      <c r="AB181" s="14"/>
      <c r="AC181" s="7"/>
      <c r="AD181" s="11"/>
      <c r="AE181" s="14"/>
      <c r="AF181" s="75"/>
    </row>
    <row r="182" spans="1:32" ht="101.25" thickBot="1">
      <c r="A182" s="14">
        <v>53</v>
      </c>
      <c r="B182" s="18" t="s">
        <v>303</v>
      </c>
      <c r="C182" s="14"/>
      <c r="D182" s="10"/>
      <c r="E182" s="10">
        <v>12</v>
      </c>
      <c r="F182" s="10"/>
      <c r="G182" s="10"/>
      <c r="H182" s="10"/>
      <c r="I182" s="10">
        <v>35</v>
      </c>
      <c r="J182" s="10">
        <v>19</v>
      </c>
      <c r="K182" s="11"/>
      <c r="L182" s="19"/>
      <c r="M182" s="14"/>
      <c r="N182" s="10"/>
      <c r="O182" s="10"/>
      <c r="P182" s="10"/>
      <c r="Q182" s="10">
        <v>2.6</v>
      </c>
      <c r="R182" s="10"/>
      <c r="S182" s="10">
        <v>2</v>
      </c>
      <c r="T182" s="10">
        <v>12</v>
      </c>
      <c r="U182" s="11"/>
      <c r="V182" s="14"/>
      <c r="W182" s="10">
        <v>13</v>
      </c>
      <c r="X182" s="10"/>
      <c r="Y182" s="10"/>
      <c r="Z182" s="10"/>
      <c r="AA182" s="10"/>
      <c r="AB182" s="10"/>
      <c r="AC182" s="10"/>
      <c r="AD182" s="10"/>
      <c r="AE182" s="10"/>
      <c r="AF182" s="10"/>
    </row>
    <row r="183" spans="1:32" ht="101.25" thickBot="1">
      <c r="A183" s="7">
        <v>54</v>
      </c>
      <c r="B183" s="18" t="s">
        <v>245</v>
      </c>
      <c r="C183" s="7"/>
      <c r="D183" s="10"/>
      <c r="E183" s="10">
        <v>2</v>
      </c>
      <c r="F183" s="10"/>
      <c r="G183" s="10"/>
      <c r="H183" s="10"/>
      <c r="I183" s="10"/>
      <c r="J183" s="10">
        <v>202</v>
      </c>
      <c r="K183" s="11"/>
      <c r="L183" s="19"/>
      <c r="M183" s="14"/>
      <c r="N183" s="10"/>
      <c r="O183" s="11"/>
      <c r="P183" s="14">
        <v>4</v>
      </c>
      <c r="Q183" s="11"/>
      <c r="R183" s="14">
        <v>4</v>
      </c>
      <c r="S183" s="11"/>
      <c r="T183" s="14"/>
      <c r="U183" s="19"/>
      <c r="V183" s="14"/>
      <c r="W183" s="10"/>
      <c r="X183" s="11">
        <v>67</v>
      </c>
      <c r="Y183" s="14"/>
      <c r="Z183" s="10"/>
      <c r="AA183" s="11"/>
      <c r="AB183" s="14"/>
      <c r="AC183" s="11"/>
      <c r="AD183" s="14"/>
      <c r="AE183" s="14"/>
      <c r="AF183" s="10"/>
    </row>
    <row r="184" spans="1:32" ht="101.25" thickBot="1">
      <c r="A184" s="14">
        <v>55</v>
      </c>
      <c r="B184" s="15" t="s">
        <v>200</v>
      </c>
      <c r="C184" s="7"/>
      <c r="D184" s="10"/>
      <c r="E184" s="10"/>
      <c r="F184" s="10"/>
      <c r="G184" s="10"/>
      <c r="H184" s="10"/>
      <c r="I184" s="10"/>
      <c r="J184" s="10"/>
      <c r="K184" s="11"/>
      <c r="L184" s="19"/>
      <c r="M184" s="14">
        <v>121</v>
      </c>
      <c r="N184" s="10"/>
      <c r="O184" s="11"/>
      <c r="P184" s="14">
        <v>12</v>
      </c>
      <c r="Q184" s="11"/>
      <c r="R184" s="14"/>
      <c r="S184" s="11"/>
      <c r="T184" s="14"/>
      <c r="U184" s="19"/>
      <c r="V184" s="14"/>
      <c r="W184" s="10"/>
      <c r="X184" s="11"/>
      <c r="Y184" s="14"/>
      <c r="Z184" s="10"/>
      <c r="AA184" s="11"/>
      <c r="AB184" s="14"/>
      <c r="AC184" s="11"/>
      <c r="AD184" s="14"/>
      <c r="AE184" s="14"/>
      <c r="AF184" s="10"/>
    </row>
    <row r="185" spans="1:32" ht="101.25" thickBot="1">
      <c r="A185" s="14" t="s">
        <v>37</v>
      </c>
      <c r="B185" s="15" t="s">
        <v>75</v>
      </c>
      <c r="C185" s="10"/>
      <c r="D185" s="10">
        <v>50</v>
      </c>
      <c r="E185" s="10"/>
      <c r="F185" s="10"/>
      <c r="G185" s="10"/>
      <c r="H185" s="10"/>
      <c r="I185" s="9"/>
      <c r="J185" s="9"/>
      <c r="K185" s="17"/>
      <c r="L185" s="16"/>
      <c r="M185" s="7"/>
      <c r="N185" s="9"/>
      <c r="O185" s="9"/>
      <c r="P185" s="9"/>
      <c r="Q185" s="9"/>
      <c r="R185" s="9"/>
      <c r="S185" s="9"/>
      <c r="T185" s="9"/>
      <c r="U185" s="17"/>
      <c r="V185" s="7"/>
      <c r="W185" s="9"/>
      <c r="X185" s="9"/>
      <c r="Y185" s="9"/>
      <c r="Z185" s="9"/>
      <c r="AA185" s="9"/>
      <c r="AB185" s="9"/>
      <c r="AC185" s="9"/>
      <c r="AD185" s="9"/>
      <c r="AE185" s="9"/>
      <c r="AF185" s="9"/>
    </row>
    <row r="186" spans="1:32" ht="51" thickBot="1">
      <c r="A186" s="7"/>
      <c r="B186" s="8" t="s">
        <v>31</v>
      </c>
      <c r="C186" s="7">
        <f aca="true" t="shared" si="38" ref="C186:AF186">SUM(C181:C185)</f>
        <v>0</v>
      </c>
      <c r="D186" s="7">
        <f t="shared" si="38"/>
        <v>50</v>
      </c>
      <c r="E186" s="7">
        <f t="shared" si="38"/>
        <v>14</v>
      </c>
      <c r="F186" s="7">
        <f t="shared" si="38"/>
        <v>0</v>
      </c>
      <c r="G186" s="7">
        <f t="shared" si="38"/>
        <v>0</v>
      </c>
      <c r="H186" s="7">
        <f t="shared" si="38"/>
        <v>0</v>
      </c>
      <c r="I186" s="7">
        <f t="shared" si="38"/>
        <v>35</v>
      </c>
      <c r="J186" s="7">
        <f t="shared" si="38"/>
        <v>281</v>
      </c>
      <c r="K186" s="16">
        <f t="shared" si="38"/>
        <v>0</v>
      </c>
      <c r="L186" s="16">
        <f t="shared" si="38"/>
        <v>0</v>
      </c>
      <c r="M186" s="16">
        <f t="shared" si="38"/>
        <v>121</v>
      </c>
      <c r="N186" s="16">
        <f t="shared" si="38"/>
        <v>0</v>
      </c>
      <c r="O186" s="16">
        <f t="shared" si="38"/>
        <v>0</v>
      </c>
      <c r="P186" s="16">
        <f t="shared" si="38"/>
        <v>16</v>
      </c>
      <c r="Q186" s="16">
        <f t="shared" si="38"/>
        <v>2.6</v>
      </c>
      <c r="R186" s="16">
        <f t="shared" si="38"/>
        <v>4</v>
      </c>
      <c r="S186" s="16">
        <f t="shared" si="38"/>
        <v>2</v>
      </c>
      <c r="T186" s="16">
        <f t="shared" si="38"/>
        <v>12</v>
      </c>
      <c r="U186" s="16">
        <f t="shared" si="38"/>
        <v>0</v>
      </c>
      <c r="V186" s="16">
        <f t="shared" si="38"/>
        <v>0</v>
      </c>
      <c r="W186" s="16">
        <f t="shared" si="38"/>
        <v>13</v>
      </c>
      <c r="X186" s="16">
        <f t="shared" si="38"/>
        <v>67</v>
      </c>
      <c r="Y186" s="7">
        <f t="shared" si="38"/>
        <v>0</v>
      </c>
      <c r="Z186" s="9">
        <f t="shared" si="38"/>
        <v>0</v>
      </c>
      <c r="AA186" s="7">
        <f t="shared" si="38"/>
        <v>0</v>
      </c>
      <c r="AB186" s="7">
        <f t="shared" si="38"/>
        <v>0</v>
      </c>
      <c r="AC186" s="7">
        <f t="shared" si="38"/>
        <v>0</v>
      </c>
      <c r="AD186" s="7">
        <f t="shared" si="38"/>
        <v>0</v>
      </c>
      <c r="AE186" s="7">
        <f t="shared" si="38"/>
        <v>0</v>
      </c>
      <c r="AF186" s="7">
        <f t="shared" si="38"/>
        <v>0</v>
      </c>
    </row>
    <row r="187" spans="1:32" ht="51" thickBot="1">
      <c r="A187" s="272" t="s">
        <v>30</v>
      </c>
      <c r="B187" s="273"/>
      <c r="C187" s="273"/>
      <c r="D187" s="273"/>
      <c r="E187" s="273"/>
      <c r="F187" s="273"/>
      <c r="G187" s="273"/>
      <c r="H187" s="273"/>
      <c r="I187" s="273"/>
      <c r="J187" s="273"/>
      <c r="K187" s="273"/>
      <c r="L187" s="273"/>
      <c r="M187" s="273"/>
      <c r="N187" s="273"/>
      <c r="O187" s="273"/>
      <c r="P187" s="273"/>
      <c r="Q187" s="273"/>
      <c r="R187" s="273"/>
      <c r="S187" s="273"/>
      <c r="T187" s="273"/>
      <c r="U187" s="273"/>
      <c r="V187" s="273"/>
      <c r="W187" s="273"/>
      <c r="X187" s="273"/>
      <c r="Y187" s="273"/>
      <c r="Z187" s="273"/>
      <c r="AA187" s="273"/>
      <c r="AB187" s="273"/>
      <c r="AC187" s="273"/>
      <c r="AD187" s="273"/>
      <c r="AE187" s="273"/>
      <c r="AF187" s="274"/>
    </row>
    <row r="188" spans="1:32" ht="151.5" thickBot="1">
      <c r="A188" s="14">
        <v>8.9</v>
      </c>
      <c r="B188" s="18" t="s">
        <v>237</v>
      </c>
      <c r="C188" s="14"/>
      <c r="D188" s="10"/>
      <c r="E188" s="14"/>
      <c r="F188" s="14"/>
      <c r="G188" s="14"/>
      <c r="H188" s="10"/>
      <c r="I188" s="10"/>
      <c r="J188" s="10"/>
      <c r="K188" s="11"/>
      <c r="L188" s="19"/>
      <c r="M188" s="14"/>
      <c r="N188" s="11"/>
      <c r="O188" s="7"/>
      <c r="P188" s="11"/>
      <c r="Q188" s="7"/>
      <c r="R188" s="11"/>
      <c r="S188" s="7"/>
      <c r="T188" s="11">
        <v>206</v>
      </c>
      <c r="U188" s="16"/>
      <c r="V188" s="14"/>
      <c r="W188" s="11"/>
      <c r="X188" s="7"/>
      <c r="Y188" s="7"/>
      <c r="Z188" s="11"/>
      <c r="AA188" s="7"/>
      <c r="AB188" s="7"/>
      <c r="AC188" s="11"/>
      <c r="AD188" s="7"/>
      <c r="AE188" s="10"/>
      <c r="AF188" s="10"/>
    </row>
    <row r="189" spans="1:32" ht="81.75" customHeight="1" thickBot="1">
      <c r="A189" s="14" t="s">
        <v>37</v>
      </c>
      <c r="B189" s="15" t="s">
        <v>306</v>
      </c>
      <c r="C189" s="7"/>
      <c r="D189" s="10"/>
      <c r="E189" s="10"/>
      <c r="F189" s="10"/>
      <c r="G189" s="10"/>
      <c r="H189" s="10"/>
      <c r="I189" s="10"/>
      <c r="J189" s="10"/>
      <c r="K189" s="11"/>
      <c r="L189" s="19"/>
      <c r="M189" s="14"/>
      <c r="N189" s="10"/>
      <c r="O189" s="10">
        <v>60</v>
      </c>
      <c r="P189" s="10"/>
      <c r="Q189" s="10"/>
      <c r="R189" s="10"/>
      <c r="S189" s="10"/>
      <c r="T189" s="10"/>
      <c r="U189" s="11"/>
      <c r="V189" s="14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</row>
    <row r="190" spans="1:32" ht="51" thickBot="1">
      <c r="A190" s="14"/>
      <c r="B190" s="15" t="s">
        <v>7</v>
      </c>
      <c r="C190" s="7">
        <f>SUM(C188:C189)</f>
        <v>0</v>
      </c>
      <c r="D190" s="7">
        <f aca="true" t="shared" si="39" ref="D190:AF190">SUM(D188:D189)</f>
        <v>0</v>
      </c>
      <c r="E190" s="7">
        <f t="shared" si="39"/>
        <v>0</v>
      </c>
      <c r="F190" s="7">
        <f t="shared" si="39"/>
        <v>0</v>
      </c>
      <c r="G190" s="7">
        <f t="shared" si="39"/>
        <v>0</v>
      </c>
      <c r="H190" s="7">
        <f t="shared" si="39"/>
        <v>0</v>
      </c>
      <c r="I190" s="7">
        <f t="shared" si="39"/>
        <v>0</v>
      </c>
      <c r="J190" s="7">
        <f t="shared" si="39"/>
        <v>0</v>
      </c>
      <c r="K190" s="7">
        <f t="shared" si="39"/>
        <v>0</v>
      </c>
      <c r="L190" s="7">
        <f t="shared" si="39"/>
        <v>0</v>
      </c>
      <c r="M190" s="7">
        <f t="shared" si="39"/>
        <v>0</v>
      </c>
      <c r="N190" s="7">
        <f t="shared" si="39"/>
        <v>0</v>
      </c>
      <c r="O190" s="7">
        <f t="shared" si="39"/>
        <v>60</v>
      </c>
      <c r="P190" s="7">
        <f t="shared" si="39"/>
        <v>0</v>
      </c>
      <c r="Q190" s="7">
        <f t="shared" si="39"/>
        <v>0</v>
      </c>
      <c r="R190" s="7">
        <f t="shared" si="39"/>
        <v>0</v>
      </c>
      <c r="S190" s="7">
        <f t="shared" si="39"/>
        <v>0</v>
      </c>
      <c r="T190" s="7">
        <f t="shared" si="39"/>
        <v>206</v>
      </c>
      <c r="U190" s="7">
        <f t="shared" si="39"/>
        <v>0</v>
      </c>
      <c r="V190" s="7">
        <f t="shared" si="39"/>
        <v>0</v>
      </c>
      <c r="W190" s="7">
        <f t="shared" si="39"/>
        <v>0</v>
      </c>
      <c r="X190" s="7">
        <f t="shared" si="39"/>
        <v>0</v>
      </c>
      <c r="Y190" s="7">
        <f t="shared" si="39"/>
        <v>0</v>
      </c>
      <c r="Z190" s="7">
        <f t="shared" si="39"/>
        <v>0</v>
      </c>
      <c r="AA190" s="7">
        <f t="shared" si="39"/>
        <v>0</v>
      </c>
      <c r="AB190" s="7">
        <f t="shared" si="39"/>
        <v>0</v>
      </c>
      <c r="AC190" s="7">
        <f t="shared" si="39"/>
        <v>0</v>
      </c>
      <c r="AD190" s="7">
        <f t="shared" si="39"/>
        <v>0</v>
      </c>
      <c r="AE190" s="7">
        <f t="shared" si="39"/>
        <v>0</v>
      </c>
      <c r="AF190" s="7">
        <f t="shared" si="39"/>
        <v>0</v>
      </c>
    </row>
    <row r="191" spans="1:32" ht="51" thickBot="1">
      <c r="A191" s="277" t="s">
        <v>32</v>
      </c>
      <c r="B191" s="278"/>
      <c r="C191" s="278"/>
      <c r="D191" s="278"/>
      <c r="E191" s="278"/>
      <c r="F191" s="278"/>
      <c r="G191" s="278"/>
      <c r="H191" s="278"/>
      <c r="I191" s="278"/>
      <c r="J191" s="278"/>
      <c r="K191" s="278"/>
      <c r="L191" s="278"/>
      <c r="M191" s="278"/>
      <c r="N191" s="278"/>
      <c r="O191" s="278"/>
      <c r="P191" s="278"/>
      <c r="Q191" s="278"/>
      <c r="R191" s="278"/>
      <c r="S191" s="278"/>
      <c r="T191" s="278"/>
      <c r="U191" s="278"/>
      <c r="V191" s="278"/>
      <c r="W191" s="278"/>
      <c r="X191" s="278"/>
      <c r="Y191" s="278"/>
      <c r="Z191" s="278"/>
      <c r="AA191" s="278"/>
      <c r="AB191" s="278"/>
      <c r="AC191" s="278"/>
      <c r="AD191" s="278"/>
      <c r="AE191" s="278"/>
      <c r="AF191" s="279"/>
    </row>
    <row r="192" spans="1:32" ht="51" thickBot="1">
      <c r="A192" s="272" t="s">
        <v>6</v>
      </c>
      <c r="B192" s="273"/>
      <c r="C192" s="273"/>
      <c r="D192" s="273"/>
      <c r="E192" s="273"/>
      <c r="F192" s="273"/>
      <c r="G192" s="273"/>
      <c r="H192" s="273"/>
      <c r="I192" s="273"/>
      <c r="J192" s="273"/>
      <c r="K192" s="273"/>
      <c r="L192" s="273"/>
      <c r="M192" s="273"/>
      <c r="N192" s="273"/>
      <c r="O192" s="273"/>
      <c r="P192" s="273"/>
      <c r="Q192" s="273"/>
      <c r="R192" s="273"/>
      <c r="S192" s="273"/>
      <c r="T192" s="273"/>
      <c r="U192" s="273"/>
      <c r="V192" s="273"/>
      <c r="W192" s="273"/>
      <c r="X192" s="273"/>
      <c r="Y192" s="273"/>
      <c r="Z192" s="273"/>
      <c r="AA192" s="273"/>
      <c r="AB192" s="273"/>
      <c r="AC192" s="273"/>
      <c r="AD192" s="273"/>
      <c r="AE192" s="273"/>
      <c r="AF192" s="274"/>
    </row>
    <row r="193" spans="1:32" ht="51" thickBot="1">
      <c r="A193" s="14">
        <v>56</v>
      </c>
      <c r="B193" s="29" t="s">
        <v>247</v>
      </c>
      <c r="C193" s="7"/>
      <c r="D193" s="9"/>
      <c r="E193" s="9"/>
      <c r="F193" s="9"/>
      <c r="G193" s="9">
        <v>24</v>
      </c>
      <c r="H193" s="10"/>
      <c r="I193" s="10"/>
      <c r="J193" s="10"/>
      <c r="K193" s="11"/>
      <c r="L193" s="19"/>
      <c r="M193" s="14"/>
      <c r="N193" s="10"/>
      <c r="O193" s="11"/>
      <c r="P193" s="7">
        <v>5</v>
      </c>
      <c r="Q193" s="11">
        <v>3</v>
      </c>
      <c r="R193" s="7"/>
      <c r="S193" s="11"/>
      <c r="T193" s="7">
        <v>150</v>
      </c>
      <c r="U193" s="11"/>
      <c r="V193" s="14"/>
      <c r="W193" s="9"/>
      <c r="X193" s="11"/>
      <c r="Y193" s="7"/>
      <c r="Z193" s="9"/>
      <c r="AA193" s="7"/>
      <c r="AB193" s="7"/>
      <c r="AC193" s="11"/>
      <c r="AD193" s="7"/>
      <c r="AE193" s="11"/>
      <c r="AF193" s="7"/>
    </row>
    <row r="194" spans="1:32" ht="51" thickBot="1">
      <c r="A194" s="7">
        <v>25</v>
      </c>
      <c r="B194" s="13" t="s">
        <v>8</v>
      </c>
      <c r="C194" s="7"/>
      <c r="D194" s="9"/>
      <c r="E194" s="9"/>
      <c r="F194" s="9"/>
      <c r="G194" s="9"/>
      <c r="H194" s="10"/>
      <c r="I194" s="10"/>
      <c r="J194" s="10"/>
      <c r="K194" s="11"/>
      <c r="L194" s="19"/>
      <c r="M194" s="14"/>
      <c r="N194" s="10"/>
      <c r="O194" s="11"/>
      <c r="P194" s="7">
        <v>12</v>
      </c>
      <c r="Q194" s="11"/>
      <c r="R194" s="7"/>
      <c r="S194" s="11"/>
      <c r="T194" s="7"/>
      <c r="U194" s="16"/>
      <c r="V194" s="7"/>
      <c r="W194" s="9"/>
      <c r="X194" s="11"/>
      <c r="Y194" s="7"/>
      <c r="Z194" s="9"/>
      <c r="AA194" s="11"/>
      <c r="AB194" s="7">
        <v>0.6</v>
      </c>
      <c r="AC194" s="7"/>
      <c r="AD194" s="11"/>
      <c r="AE194" s="7"/>
      <c r="AF194" s="10"/>
    </row>
    <row r="195" spans="1:32" ht="101.25" thickBot="1">
      <c r="A195" s="14" t="s">
        <v>37</v>
      </c>
      <c r="B195" s="15" t="s">
        <v>63</v>
      </c>
      <c r="C195" s="10">
        <v>35</v>
      </c>
      <c r="D195" s="10"/>
      <c r="E195" s="10"/>
      <c r="F195" s="10"/>
      <c r="G195" s="10"/>
      <c r="H195" s="10"/>
      <c r="I195" s="10"/>
      <c r="J195" s="10"/>
      <c r="K195" s="11"/>
      <c r="L195" s="19"/>
      <c r="M195" s="14"/>
      <c r="N195" s="10"/>
      <c r="O195" s="10"/>
      <c r="P195" s="10"/>
      <c r="Q195" s="10"/>
      <c r="R195" s="10"/>
      <c r="S195" s="10"/>
      <c r="T195" s="10"/>
      <c r="U195" s="11"/>
      <c r="V195" s="14"/>
      <c r="W195" s="9"/>
      <c r="X195" s="11"/>
      <c r="Y195" s="14"/>
      <c r="Z195" s="10"/>
      <c r="AA195" s="10"/>
      <c r="AB195" s="10"/>
      <c r="AC195" s="10"/>
      <c r="AD195" s="10"/>
      <c r="AE195" s="10"/>
      <c r="AF195" s="10"/>
    </row>
    <row r="196" spans="1:32" ht="151.5" thickBot="1">
      <c r="A196" s="14">
        <v>14</v>
      </c>
      <c r="B196" s="15" t="s">
        <v>203</v>
      </c>
      <c r="C196" s="7"/>
      <c r="D196" s="10"/>
      <c r="E196" s="10"/>
      <c r="F196" s="10"/>
      <c r="G196" s="10"/>
      <c r="H196" s="10"/>
      <c r="I196" s="10"/>
      <c r="J196" s="10"/>
      <c r="K196" s="10"/>
      <c r="L196" s="10"/>
      <c r="M196" s="14">
        <v>70</v>
      </c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9"/>
      <c r="AE196" s="10"/>
      <c r="AF196" s="9"/>
    </row>
    <row r="197" spans="1:32" ht="51" thickBot="1">
      <c r="A197" s="5"/>
      <c r="B197" s="15" t="s">
        <v>7</v>
      </c>
      <c r="C197" s="7">
        <f aca="true" t="shared" si="40" ref="C197:AF197">SUM(C192:C196)</f>
        <v>35</v>
      </c>
      <c r="D197" s="7">
        <f t="shared" si="40"/>
        <v>0</v>
      </c>
      <c r="E197" s="7">
        <f t="shared" si="40"/>
        <v>0</v>
      </c>
      <c r="F197" s="7">
        <f t="shared" si="40"/>
        <v>0</v>
      </c>
      <c r="G197" s="7">
        <f t="shared" si="40"/>
        <v>24</v>
      </c>
      <c r="H197" s="7">
        <f t="shared" si="40"/>
        <v>0</v>
      </c>
      <c r="I197" s="7">
        <f t="shared" si="40"/>
        <v>0</v>
      </c>
      <c r="J197" s="7">
        <f t="shared" si="40"/>
        <v>0</v>
      </c>
      <c r="K197" s="16">
        <f t="shared" si="40"/>
        <v>0</v>
      </c>
      <c r="L197" s="16">
        <f t="shared" si="40"/>
        <v>0</v>
      </c>
      <c r="M197" s="16">
        <f t="shared" si="40"/>
        <v>70</v>
      </c>
      <c r="N197" s="7">
        <f t="shared" si="40"/>
        <v>0</v>
      </c>
      <c r="O197" s="7">
        <f t="shared" si="40"/>
        <v>0</v>
      </c>
      <c r="P197" s="7">
        <f t="shared" si="40"/>
        <v>17</v>
      </c>
      <c r="Q197" s="7">
        <f t="shared" si="40"/>
        <v>3</v>
      </c>
      <c r="R197" s="7">
        <f t="shared" si="40"/>
        <v>0</v>
      </c>
      <c r="S197" s="7">
        <f t="shared" si="40"/>
        <v>0</v>
      </c>
      <c r="T197" s="7">
        <f t="shared" si="40"/>
        <v>150</v>
      </c>
      <c r="U197" s="7">
        <f t="shared" si="40"/>
        <v>0</v>
      </c>
      <c r="V197" s="7">
        <f t="shared" si="40"/>
        <v>0</v>
      </c>
      <c r="W197" s="7">
        <f t="shared" si="40"/>
        <v>0</v>
      </c>
      <c r="X197" s="7">
        <f t="shared" si="40"/>
        <v>0</v>
      </c>
      <c r="Y197" s="7">
        <f t="shared" si="40"/>
        <v>0</v>
      </c>
      <c r="Z197" s="9">
        <f t="shared" si="40"/>
        <v>0</v>
      </c>
      <c r="AA197" s="7">
        <f t="shared" si="40"/>
        <v>0</v>
      </c>
      <c r="AB197" s="7">
        <f t="shared" si="40"/>
        <v>0.6</v>
      </c>
      <c r="AC197" s="7">
        <f t="shared" si="40"/>
        <v>0</v>
      </c>
      <c r="AD197" s="7">
        <f t="shared" si="40"/>
        <v>0</v>
      </c>
      <c r="AE197" s="7">
        <f t="shared" si="40"/>
        <v>0</v>
      </c>
      <c r="AF197" s="7">
        <f t="shared" si="40"/>
        <v>0</v>
      </c>
    </row>
    <row r="198" spans="1:32" ht="101.25" thickBot="1">
      <c r="A198" s="78"/>
      <c r="B198" s="15" t="s">
        <v>76</v>
      </c>
      <c r="C198" s="7"/>
      <c r="D198" s="7"/>
      <c r="E198" s="7"/>
      <c r="F198" s="7"/>
      <c r="G198" s="7"/>
      <c r="H198" s="7"/>
      <c r="I198" s="7"/>
      <c r="J198" s="7"/>
      <c r="K198" s="16"/>
      <c r="L198" s="16"/>
      <c r="M198" s="7"/>
      <c r="N198" s="7"/>
      <c r="O198" s="7"/>
      <c r="P198" s="7"/>
      <c r="Q198" s="7"/>
      <c r="R198" s="7"/>
      <c r="S198" s="7"/>
      <c r="T198" s="7"/>
      <c r="U198" s="16"/>
      <c r="V198" s="7"/>
      <c r="W198" s="9"/>
      <c r="X198" s="7"/>
      <c r="Y198" s="7"/>
      <c r="Z198" s="9"/>
      <c r="AA198" s="7"/>
      <c r="AB198" s="7"/>
      <c r="AC198" s="7"/>
      <c r="AD198" s="7"/>
      <c r="AE198" s="7">
        <v>6</v>
      </c>
      <c r="AF198" s="7"/>
    </row>
    <row r="199" spans="1:32" ht="51" thickBot="1">
      <c r="A199" s="14"/>
      <c r="B199" s="20" t="s">
        <v>11</v>
      </c>
      <c r="C199" s="30">
        <f aca="true" t="shared" si="41" ref="C199:M199">SUM(C176+C186+C190+C197+C179)</f>
        <v>85</v>
      </c>
      <c r="D199" s="30">
        <f t="shared" si="41"/>
        <v>50</v>
      </c>
      <c r="E199" s="30">
        <f t="shared" si="41"/>
        <v>14</v>
      </c>
      <c r="F199" s="30">
        <f t="shared" si="41"/>
        <v>0</v>
      </c>
      <c r="G199" s="30">
        <f t="shared" si="41"/>
        <v>24</v>
      </c>
      <c r="H199" s="30">
        <f t="shared" si="41"/>
        <v>53</v>
      </c>
      <c r="I199" s="30">
        <f t="shared" si="41"/>
        <v>35</v>
      </c>
      <c r="J199" s="30">
        <f t="shared" si="41"/>
        <v>281</v>
      </c>
      <c r="K199" s="61">
        <f t="shared" si="41"/>
        <v>100</v>
      </c>
      <c r="L199" s="61">
        <f t="shared" si="41"/>
        <v>0</v>
      </c>
      <c r="M199" s="61">
        <f t="shared" si="41"/>
        <v>191</v>
      </c>
      <c r="N199" s="30">
        <f aca="true" t="shared" si="42" ref="N199:AD199">SUM(N176+N186+N190+N197)</f>
        <v>0</v>
      </c>
      <c r="O199" s="30">
        <f t="shared" si="42"/>
        <v>60</v>
      </c>
      <c r="P199" s="30">
        <f t="shared" si="42"/>
        <v>36</v>
      </c>
      <c r="Q199" s="30">
        <f t="shared" si="42"/>
        <v>17.6</v>
      </c>
      <c r="R199" s="30">
        <f t="shared" si="42"/>
        <v>4</v>
      </c>
      <c r="S199" s="30">
        <f t="shared" si="42"/>
        <v>2</v>
      </c>
      <c r="T199" s="30">
        <f t="shared" si="42"/>
        <v>402</v>
      </c>
      <c r="U199" s="30">
        <f t="shared" si="42"/>
        <v>0</v>
      </c>
      <c r="V199" s="30">
        <f t="shared" si="42"/>
        <v>0</v>
      </c>
      <c r="W199" s="30">
        <f t="shared" si="42"/>
        <v>13</v>
      </c>
      <c r="X199" s="30">
        <f t="shared" si="42"/>
        <v>67</v>
      </c>
      <c r="Y199" s="30">
        <f t="shared" si="42"/>
        <v>0</v>
      </c>
      <c r="Z199" s="62">
        <f t="shared" si="42"/>
        <v>0</v>
      </c>
      <c r="AA199" s="30">
        <f t="shared" si="42"/>
        <v>13</v>
      </c>
      <c r="AB199" s="30">
        <f t="shared" si="42"/>
        <v>0.6</v>
      </c>
      <c r="AC199" s="30">
        <f t="shared" si="42"/>
        <v>0</v>
      </c>
      <c r="AD199" s="30">
        <f t="shared" si="42"/>
        <v>1.2</v>
      </c>
      <c r="AE199" s="7">
        <v>6</v>
      </c>
      <c r="AF199" s="30">
        <f>SUM(AF176+AF186+AF190+AF197)</f>
        <v>0</v>
      </c>
    </row>
    <row r="200" spans="1:32" ht="51" thickBot="1">
      <c r="A200" s="272" t="s">
        <v>43</v>
      </c>
      <c r="B200" s="273"/>
      <c r="C200" s="273"/>
      <c r="D200" s="273"/>
      <c r="E200" s="273"/>
      <c r="F200" s="273"/>
      <c r="G200" s="273"/>
      <c r="H200" s="273"/>
      <c r="I200" s="273"/>
      <c r="J200" s="273"/>
      <c r="K200" s="273"/>
      <c r="L200" s="273"/>
      <c r="M200" s="273"/>
      <c r="N200" s="273"/>
      <c r="O200" s="273"/>
      <c r="P200" s="273"/>
      <c r="Q200" s="273"/>
      <c r="R200" s="273"/>
      <c r="S200" s="273"/>
      <c r="T200" s="273"/>
      <c r="U200" s="273"/>
      <c r="V200" s="273"/>
      <c r="W200" s="273"/>
      <c r="X200" s="273"/>
      <c r="Y200" s="273"/>
      <c r="Z200" s="273"/>
      <c r="AA200" s="273"/>
      <c r="AB200" s="273"/>
      <c r="AC200" s="273"/>
      <c r="AD200" s="273"/>
      <c r="AE200" s="273"/>
      <c r="AF200" s="274"/>
    </row>
    <row r="201" spans="1:32" ht="51" thickBot="1">
      <c r="A201" s="272" t="s">
        <v>20</v>
      </c>
      <c r="B201" s="273"/>
      <c r="C201" s="273"/>
      <c r="D201" s="273"/>
      <c r="E201" s="273"/>
      <c r="F201" s="273"/>
      <c r="G201" s="273"/>
      <c r="H201" s="273"/>
      <c r="I201" s="273"/>
      <c r="J201" s="273"/>
      <c r="K201" s="273"/>
      <c r="L201" s="273"/>
      <c r="M201" s="273"/>
      <c r="N201" s="273"/>
      <c r="O201" s="273"/>
      <c r="P201" s="273"/>
      <c r="Q201" s="273"/>
      <c r="R201" s="273"/>
      <c r="S201" s="273"/>
      <c r="T201" s="273"/>
      <c r="U201" s="273"/>
      <c r="V201" s="273"/>
      <c r="W201" s="273"/>
      <c r="X201" s="273"/>
      <c r="Y201" s="273"/>
      <c r="Z201" s="273"/>
      <c r="AA201" s="273"/>
      <c r="AB201" s="273"/>
      <c r="AC201" s="273"/>
      <c r="AD201" s="273"/>
      <c r="AE201" s="273"/>
      <c r="AF201" s="274"/>
    </row>
    <row r="202" spans="1:32" ht="48" customHeight="1">
      <c r="A202" s="286" t="s">
        <v>130</v>
      </c>
      <c r="B202" s="282" t="s">
        <v>24</v>
      </c>
      <c r="C202" s="268" t="s">
        <v>63</v>
      </c>
      <c r="D202" s="268" t="s">
        <v>64</v>
      </c>
      <c r="E202" s="268" t="s">
        <v>65</v>
      </c>
      <c r="F202" s="268" t="s">
        <v>66</v>
      </c>
      <c r="G202" s="268" t="s">
        <v>60</v>
      </c>
      <c r="H202" s="268" t="s">
        <v>67</v>
      </c>
      <c r="I202" s="268" t="s">
        <v>114</v>
      </c>
      <c r="J202" s="268" t="s">
        <v>108</v>
      </c>
      <c r="K202" s="79"/>
      <c r="L202" s="79"/>
      <c r="M202" s="268" t="s">
        <v>120</v>
      </c>
      <c r="N202" s="268" t="s">
        <v>69</v>
      </c>
      <c r="O202" s="268" t="s">
        <v>48</v>
      </c>
      <c r="P202" s="268" t="s">
        <v>49</v>
      </c>
      <c r="Q202" s="268" t="s">
        <v>70</v>
      </c>
      <c r="R202" s="268" t="s">
        <v>50</v>
      </c>
      <c r="S202" s="268" t="s">
        <v>71</v>
      </c>
      <c r="T202" s="268" t="s">
        <v>208</v>
      </c>
      <c r="U202" s="275" t="s">
        <v>74</v>
      </c>
      <c r="V202" s="70"/>
      <c r="W202" s="270" t="s">
        <v>111</v>
      </c>
      <c r="X202" s="268" t="s">
        <v>116</v>
      </c>
      <c r="Y202" s="268" t="s">
        <v>117</v>
      </c>
      <c r="Z202" s="270" t="s">
        <v>51</v>
      </c>
      <c r="AA202" s="268" t="s">
        <v>52</v>
      </c>
      <c r="AB202" s="268" t="s">
        <v>54</v>
      </c>
      <c r="AC202" s="70"/>
      <c r="AD202" s="268" t="s">
        <v>72</v>
      </c>
      <c r="AE202" s="268" t="s">
        <v>53</v>
      </c>
      <c r="AF202" s="268" t="s">
        <v>73</v>
      </c>
    </row>
    <row r="203" spans="1:32" ht="407.25" thickBot="1">
      <c r="A203" s="287"/>
      <c r="B203" s="283"/>
      <c r="C203" s="269"/>
      <c r="D203" s="269"/>
      <c r="E203" s="269"/>
      <c r="F203" s="269"/>
      <c r="G203" s="269"/>
      <c r="H203" s="269"/>
      <c r="I203" s="269"/>
      <c r="J203" s="269"/>
      <c r="K203" s="80" t="s">
        <v>68</v>
      </c>
      <c r="L203" s="80" t="s">
        <v>128</v>
      </c>
      <c r="M203" s="269"/>
      <c r="N203" s="269"/>
      <c r="O203" s="269"/>
      <c r="P203" s="269"/>
      <c r="Q203" s="269"/>
      <c r="R203" s="269"/>
      <c r="S203" s="269"/>
      <c r="T203" s="269"/>
      <c r="U203" s="276"/>
      <c r="V203" s="71" t="s">
        <v>185</v>
      </c>
      <c r="W203" s="271"/>
      <c r="X203" s="269"/>
      <c r="Y203" s="269"/>
      <c r="Z203" s="271"/>
      <c r="AA203" s="269"/>
      <c r="AB203" s="269"/>
      <c r="AC203" s="71" t="s">
        <v>184</v>
      </c>
      <c r="AD203" s="269"/>
      <c r="AE203" s="269"/>
      <c r="AF203" s="269"/>
    </row>
    <row r="204" spans="1:32" ht="51" thickBot="1">
      <c r="A204" s="78">
        <v>1</v>
      </c>
      <c r="B204" s="4">
        <v>2</v>
      </c>
      <c r="C204" s="6">
        <v>3</v>
      </c>
      <c r="D204" s="5">
        <v>4</v>
      </c>
      <c r="E204" s="5">
        <v>5</v>
      </c>
      <c r="F204" s="5">
        <v>6</v>
      </c>
      <c r="G204" s="5">
        <v>7</v>
      </c>
      <c r="H204" s="5" t="s">
        <v>55</v>
      </c>
      <c r="I204" s="5">
        <v>9</v>
      </c>
      <c r="J204" s="60">
        <v>10</v>
      </c>
      <c r="K204" s="73">
        <v>11</v>
      </c>
      <c r="L204" s="73">
        <v>12</v>
      </c>
      <c r="M204" s="5">
        <v>13</v>
      </c>
      <c r="N204" s="5">
        <v>14</v>
      </c>
      <c r="O204" s="5">
        <v>15</v>
      </c>
      <c r="P204" s="74">
        <v>16</v>
      </c>
      <c r="Q204" s="5">
        <v>17</v>
      </c>
      <c r="R204" s="74">
        <v>18</v>
      </c>
      <c r="S204" s="5">
        <v>19</v>
      </c>
      <c r="T204" s="74">
        <v>20</v>
      </c>
      <c r="U204" s="5">
        <v>21</v>
      </c>
      <c r="V204" s="5">
        <v>22</v>
      </c>
      <c r="W204" s="5">
        <v>23</v>
      </c>
      <c r="X204" s="75">
        <v>24</v>
      </c>
      <c r="Y204" s="75">
        <v>25</v>
      </c>
      <c r="Z204" s="74">
        <v>26</v>
      </c>
      <c r="AA204" s="5">
        <v>27</v>
      </c>
      <c r="AB204" s="5">
        <v>28</v>
      </c>
      <c r="AC204" s="74">
        <v>29</v>
      </c>
      <c r="AD204" s="5">
        <v>30</v>
      </c>
      <c r="AE204" s="5">
        <v>31</v>
      </c>
      <c r="AF204" s="5">
        <v>32</v>
      </c>
    </row>
    <row r="205" spans="1:32" ht="51" thickBot="1">
      <c r="A205" s="272" t="s">
        <v>6</v>
      </c>
      <c r="B205" s="273"/>
      <c r="C205" s="273"/>
      <c r="D205" s="273"/>
      <c r="E205" s="273"/>
      <c r="F205" s="273"/>
      <c r="G205" s="273"/>
      <c r="H205" s="273"/>
      <c r="I205" s="273"/>
      <c r="J205" s="273"/>
      <c r="K205" s="273"/>
      <c r="L205" s="273"/>
      <c r="M205" s="273"/>
      <c r="N205" s="273"/>
      <c r="O205" s="273"/>
      <c r="P205" s="273"/>
      <c r="Q205" s="273"/>
      <c r="R205" s="273"/>
      <c r="S205" s="273"/>
      <c r="T205" s="273"/>
      <c r="U205" s="273"/>
      <c r="V205" s="273"/>
      <c r="W205" s="273"/>
      <c r="X205" s="273"/>
      <c r="Y205" s="273"/>
      <c r="Z205" s="273"/>
      <c r="AA205" s="273"/>
      <c r="AB205" s="273"/>
      <c r="AC205" s="273"/>
      <c r="AD205" s="273"/>
      <c r="AE205" s="273"/>
      <c r="AF205" s="274"/>
    </row>
    <row r="206" spans="1:32" ht="101.25" thickBot="1">
      <c r="A206" s="7">
        <v>57</v>
      </c>
      <c r="B206" s="8" t="s">
        <v>191</v>
      </c>
      <c r="C206" s="7"/>
      <c r="D206" s="9"/>
      <c r="E206" s="9"/>
      <c r="F206" s="9"/>
      <c r="G206" s="9">
        <v>25</v>
      </c>
      <c r="H206" s="10"/>
      <c r="I206" s="10"/>
      <c r="J206" s="10"/>
      <c r="K206" s="11"/>
      <c r="L206" s="19"/>
      <c r="M206" s="14"/>
      <c r="N206" s="10"/>
      <c r="O206" s="11"/>
      <c r="P206" s="7">
        <v>5</v>
      </c>
      <c r="Q206" s="11">
        <v>3</v>
      </c>
      <c r="R206" s="7"/>
      <c r="S206" s="11"/>
      <c r="T206" s="7">
        <v>150</v>
      </c>
      <c r="U206" s="11"/>
      <c r="V206" s="14"/>
      <c r="W206" s="9"/>
      <c r="X206" s="7"/>
      <c r="Y206" s="10"/>
      <c r="Z206" s="9"/>
      <c r="AA206" s="7"/>
      <c r="AB206" s="7"/>
      <c r="AC206" s="11"/>
      <c r="AD206" s="7"/>
      <c r="AE206" s="11"/>
      <c r="AF206" s="7"/>
    </row>
    <row r="207" spans="1:32" ht="51" thickBot="1">
      <c r="A207" s="7">
        <v>25</v>
      </c>
      <c r="B207" s="13" t="s">
        <v>8</v>
      </c>
      <c r="C207" s="7"/>
      <c r="D207" s="9"/>
      <c r="E207" s="9"/>
      <c r="F207" s="9"/>
      <c r="G207" s="9"/>
      <c r="H207" s="10"/>
      <c r="I207" s="10"/>
      <c r="J207" s="10"/>
      <c r="K207" s="11"/>
      <c r="L207" s="19"/>
      <c r="M207" s="14"/>
      <c r="N207" s="10"/>
      <c r="O207" s="11"/>
      <c r="P207" s="7">
        <v>12</v>
      </c>
      <c r="Q207" s="11"/>
      <c r="R207" s="7"/>
      <c r="S207" s="11"/>
      <c r="T207" s="7"/>
      <c r="U207" s="16"/>
      <c r="V207" s="7"/>
      <c r="W207" s="9"/>
      <c r="X207" s="11"/>
      <c r="Y207" s="7"/>
      <c r="Z207" s="9"/>
      <c r="AA207" s="11"/>
      <c r="AB207" s="7">
        <v>0.6</v>
      </c>
      <c r="AC207" s="7"/>
      <c r="AD207" s="11"/>
      <c r="AE207" s="7"/>
      <c r="AF207" s="10"/>
    </row>
    <row r="208" spans="1:32" ht="51" thickBot="1">
      <c r="A208" s="14">
        <v>27</v>
      </c>
      <c r="B208" s="15" t="s">
        <v>40</v>
      </c>
      <c r="C208" s="10">
        <v>50</v>
      </c>
      <c r="D208" s="9"/>
      <c r="E208" s="9"/>
      <c r="F208" s="9"/>
      <c r="G208" s="9"/>
      <c r="H208" s="10"/>
      <c r="I208" s="10"/>
      <c r="J208" s="10"/>
      <c r="K208" s="11"/>
      <c r="L208" s="19"/>
      <c r="M208" s="14"/>
      <c r="N208" s="10"/>
      <c r="O208" s="11"/>
      <c r="P208" s="7"/>
      <c r="Q208" s="11">
        <v>6</v>
      </c>
      <c r="R208" s="7"/>
      <c r="S208" s="11"/>
      <c r="T208" s="7"/>
      <c r="U208" s="11"/>
      <c r="V208" s="14"/>
      <c r="W208" s="9"/>
      <c r="X208" s="14"/>
      <c r="Y208" s="10"/>
      <c r="Z208" s="9"/>
      <c r="AA208" s="7"/>
      <c r="AB208" s="11"/>
      <c r="AC208" s="14"/>
      <c r="AD208" s="7"/>
      <c r="AE208" s="11"/>
      <c r="AF208" s="7"/>
    </row>
    <row r="209" spans="1:32" ht="51" thickBot="1">
      <c r="A209" s="14"/>
      <c r="B209" s="15" t="s">
        <v>7</v>
      </c>
      <c r="C209" s="7">
        <f>C206+C207+C208</f>
        <v>50</v>
      </c>
      <c r="D209" s="7">
        <f aca="true" t="shared" si="43" ref="D209:AF209">D206+D207+D208</f>
        <v>0</v>
      </c>
      <c r="E209" s="7">
        <f t="shared" si="43"/>
        <v>0</v>
      </c>
      <c r="F209" s="7">
        <f t="shared" si="43"/>
        <v>0</v>
      </c>
      <c r="G209" s="7">
        <f t="shared" si="43"/>
        <v>25</v>
      </c>
      <c r="H209" s="7">
        <f t="shared" si="43"/>
        <v>0</v>
      </c>
      <c r="I209" s="7">
        <f t="shared" si="43"/>
        <v>0</v>
      </c>
      <c r="J209" s="7">
        <f t="shared" si="43"/>
        <v>0</v>
      </c>
      <c r="K209" s="7">
        <f t="shared" si="43"/>
        <v>0</v>
      </c>
      <c r="L209" s="7">
        <f t="shared" si="43"/>
        <v>0</v>
      </c>
      <c r="M209" s="7">
        <f t="shared" si="43"/>
        <v>0</v>
      </c>
      <c r="N209" s="7">
        <f t="shared" si="43"/>
        <v>0</v>
      </c>
      <c r="O209" s="7">
        <f t="shared" si="43"/>
        <v>0</v>
      </c>
      <c r="P209" s="7">
        <f t="shared" si="43"/>
        <v>17</v>
      </c>
      <c r="Q209" s="7">
        <f t="shared" si="43"/>
        <v>9</v>
      </c>
      <c r="R209" s="7">
        <f t="shared" si="43"/>
        <v>0</v>
      </c>
      <c r="S209" s="7">
        <f t="shared" si="43"/>
        <v>0</v>
      </c>
      <c r="T209" s="7">
        <f t="shared" si="43"/>
        <v>150</v>
      </c>
      <c r="U209" s="7">
        <f t="shared" si="43"/>
        <v>0</v>
      </c>
      <c r="V209" s="7">
        <f t="shared" si="43"/>
        <v>0</v>
      </c>
      <c r="W209" s="7">
        <f t="shared" si="43"/>
        <v>0</v>
      </c>
      <c r="X209" s="7">
        <f t="shared" si="43"/>
        <v>0</v>
      </c>
      <c r="Y209" s="7">
        <f t="shared" si="43"/>
        <v>0</v>
      </c>
      <c r="Z209" s="7">
        <f t="shared" si="43"/>
        <v>0</v>
      </c>
      <c r="AA209" s="7">
        <f t="shared" si="43"/>
        <v>0</v>
      </c>
      <c r="AB209" s="7">
        <f t="shared" si="43"/>
        <v>0.6</v>
      </c>
      <c r="AC209" s="7">
        <f t="shared" si="43"/>
        <v>0</v>
      </c>
      <c r="AD209" s="7">
        <f t="shared" si="43"/>
        <v>0</v>
      </c>
      <c r="AE209" s="7">
        <f t="shared" si="43"/>
        <v>0</v>
      </c>
      <c r="AF209" s="7">
        <f t="shared" si="43"/>
        <v>0</v>
      </c>
    </row>
    <row r="210" spans="1:32" ht="51" thickBot="1">
      <c r="A210" s="277" t="s">
        <v>59</v>
      </c>
      <c r="B210" s="278"/>
      <c r="C210" s="278"/>
      <c r="D210" s="278"/>
      <c r="E210" s="278"/>
      <c r="F210" s="278"/>
      <c r="G210" s="278"/>
      <c r="H210" s="278"/>
      <c r="I210" s="278"/>
      <c r="J210" s="278"/>
      <c r="K210" s="278"/>
      <c r="L210" s="278"/>
      <c r="M210" s="278"/>
      <c r="N210" s="278"/>
      <c r="O210" s="278"/>
      <c r="P210" s="278"/>
      <c r="Q210" s="278"/>
      <c r="R210" s="278"/>
      <c r="S210" s="278"/>
      <c r="T210" s="278"/>
      <c r="U210" s="278"/>
      <c r="V210" s="278"/>
      <c r="W210" s="278"/>
      <c r="X210" s="278"/>
      <c r="Y210" s="278"/>
      <c r="Z210" s="278"/>
      <c r="AA210" s="278"/>
      <c r="AB210" s="278"/>
      <c r="AC210" s="278"/>
      <c r="AD210" s="278"/>
      <c r="AE210" s="278"/>
      <c r="AF210" s="279"/>
    </row>
    <row r="211" spans="1:32" ht="101.25" thickBot="1">
      <c r="A211" s="14" t="s">
        <v>37</v>
      </c>
      <c r="B211" s="8" t="s">
        <v>129</v>
      </c>
      <c r="C211" s="7"/>
      <c r="D211" s="10"/>
      <c r="E211" s="10"/>
      <c r="F211" s="10"/>
      <c r="G211" s="10"/>
      <c r="H211" s="10"/>
      <c r="I211" s="10"/>
      <c r="J211" s="10"/>
      <c r="K211" s="11">
        <v>100</v>
      </c>
      <c r="L211" s="19"/>
      <c r="M211" s="14"/>
      <c r="N211" s="10"/>
      <c r="O211" s="11"/>
      <c r="P211" s="7"/>
      <c r="Q211" s="11"/>
      <c r="R211" s="7"/>
      <c r="S211" s="11"/>
      <c r="T211" s="7"/>
      <c r="U211" s="11"/>
      <c r="V211" s="14"/>
      <c r="W211" s="9"/>
      <c r="X211" s="11"/>
      <c r="Y211" s="7"/>
      <c r="Z211" s="9"/>
      <c r="AA211" s="11"/>
      <c r="AB211" s="7"/>
      <c r="AC211" s="11"/>
      <c r="AD211" s="7"/>
      <c r="AE211" s="7"/>
      <c r="AF211" s="10"/>
    </row>
    <row r="212" spans="1:32" ht="51" thickBot="1">
      <c r="A212" s="14"/>
      <c r="B212" s="15" t="s">
        <v>31</v>
      </c>
      <c r="C212" s="7">
        <f aca="true" t="shared" si="44" ref="C212:AF212">SUM(C211)</f>
        <v>0</v>
      </c>
      <c r="D212" s="7">
        <f t="shared" si="44"/>
        <v>0</v>
      </c>
      <c r="E212" s="7">
        <f t="shared" si="44"/>
        <v>0</v>
      </c>
      <c r="F212" s="7">
        <f t="shared" si="44"/>
        <v>0</v>
      </c>
      <c r="G212" s="7">
        <f t="shared" si="44"/>
        <v>0</v>
      </c>
      <c r="H212" s="7">
        <f t="shared" si="44"/>
        <v>0</v>
      </c>
      <c r="I212" s="7">
        <f t="shared" si="44"/>
        <v>0</v>
      </c>
      <c r="J212" s="7">
        <f t="shared" si="44"/>
        <v>0</v>
      </c>
      <c r="K212" s="16">
        <f t="shared" si="44"/>
        <v>100</v>
      </c>
      <c r="L212" s="16">
        <f t="shared" si="44"/>
        <v>0</v>
      </c>
      <c r="M212" s="16">
        <f t="shared" si="44"/>
        <v>0</v>
      </c>
      <c r="N212" s="16">
        <f t="shared" si="44"/>
        <v>0</v>
      </c>
      <c r="O212" s="16">
        <f t="shared" si="44"/>
        <v>0</v>
      </c>
      <c r="P212" s="16">
        <f t="shared" si="44"/>
        <v>0</v>
      </c>
      <c r="Q212" s="16">
        <f t="shared" si="44"/>
        <v>0</v>
      </c>
      <c r="R212" s="16">
        <f t="shared" si="44"/>
        <v>0</v>
      </c>
      <c r="S212" s="16">
        <f t="shared" si="44"/>
        <v>0</v>
      </c>
      <c r="T212" s="16">
        <f t="shared" si="44"/>
        <v>0</v>
      </c>
      <c r="U212" s="16">
        <f t="shared" si="44"/>
        <v>0</v>
      </c>
      <c r="V212" s="16">
        <f t="shared" si="44"/>
        <v>0</v>
      </c>
      <c r="W212" s="16">
        <f t="shared" si="44"/>
        <v>0</v>
      </c>
      <c r="X212" s="7">
        <f t="shared" si="44"/>
        <v>0</v>
      </c>
      <c r="Y212" s="7">
        <f t="shared" si="44"/>
        <v>0</v>
      </c>
      <c r="Z212" s="9">
        <f t="shared" si="44"/>
        <v>0</v>
      </c>
      <c r="AA212" s="7">
        <f t="shared" si="44"/>
        <v>0</v>
      </c>
      <c r="AB212" s="7">
        <f t="shared" si="44"/>
        <v>0</v>
      </c>
      <c r="AC212" s="7">
        <f t="shared" si="44"/>
        <v>0</v>
      </c>
      <c r="AD212" s="7">
        <f t="shared" si="44"/>
        <v>0</v>
      </c>
      <c r="AE212" s="7">
        <f t="shared" si="44"/>
        <v>0</v>
      </c>
      <c r="AF212" s="7">
        <f t="shared" si="44"/>
        <v>0</v>
      </c>
    </row>
    <row r="213" spans="1:32" ht="51" thickBot="1">
      <c r="A213" s="272" t="s">
        <v>9</v>
      </c>
      <c r="B213" s="273"/>
      <c r="C213" s="273"/>
      <c r="D213" s="273"/>
      <c r="E213" s="273"/>
      <c r="F213" s="273"/>
      <c r="G213" s="273"/>
      <c r="H213" s="273"/>
      <c r="I213" s="273"/>
      <c r="J213" s="273"/>
      <c r="K213" s="273"/>
      <c r="L213" s="273"/>
      <c r="M213" s="273"/>
      <c r="N213" s="273"/>
      <c r="O213" s="273"/>
      <c r="P213" s="273"/>
      <c r="Q213" s="273"/>
      <c r="R213" s="273"/>
      <c r="S213" s="273"/>
      <c r="T213" s="273"/>
      <c r="U213" s="273"/>
      <c r="V213" s="273"/>
      <c r="W213" s="273"/>
      <c r="X213" s="273"/>
      <c r="Y213" s="273"/>
      <c r="Z213" s="273"/>
      <c r="AA213" s="273"/>
      <c r="AB213" s="273"/>
      <c r="AC213" s="273"/>
      <c r="AD213" s="273"/>
      <c r="AE213" s="273"/>
      <c r="AF213" s="274"/>
    </row>
    <row r="214" spans="1:32" ht="101.25" thickBot="1">
      <c r="A214" s="21">
        <v>58</v>
      </c>
      <c r="B214" s="15" t="s">
        <v>214</v>
      </c>
      <c r="C214" s="7"/>
      <c r="D214" s="10"/>
      <c r="E214" s="10"/>
      <c r="F214" s="10"/>
      <c r="G214" s="10"/>
      <c r="H214" s="10"/>
      <c r="I214" s="10"/>
      <c r="J214" s="10">
        <v>55.3</v>
      </c>
      <c r="K214" s="11"/>
      <c r="L214" s="19"/>
      <c r="M214" s="14"/>
      <c r="N214" s="10"/>
      <c r="O214" s="14"/>
      <c r="P214" s="11"/>
      <c r="Q214" s="14"/>
      <c r="R214" s="11">
        <v>3</v>
      </c>
      <c r="S214" s="14"/>
      <c r="T214" s="11"/>
      <c r="U214" s="19"/>
      <c r="V214" s="14"/>
      <c r="W214" s="9"/>
      <c r="X214" s="11"/>
      <c r="Y214" s="14"/>
      <c r="Z214" s="11"/>
      <c r="AA214" s="14">
        <v>5</v>
      </c>
      <c r="AB214" s="7"/>
      <c r="AC214" s="11"/>
      <c r="AD214" s="14"/>
      <c r="AE214" s="14"/>
      <c r="AF214" s="10"/>
    </row>
    <row r="215" spans="1:32" ht="101.25" thickBot="1">
      <c r="A215" s="7">
        <v>59</v>
      </c>
      <c r="B215" s="18" t="s">
        <v>179</v>
      </c>
      <c r="C215" s="7"/>
      <c r="D215" s="10"/>
      <c r="E215" s="10"/>
      <c r="F215" s="10"/>
      <c r="G215" s="10">
        <v>16</v>
      </c>
      <c r="H215" s="10"/>
      <c r="I215" s="10">
        <v>40</v>
      </c>
      <c r="J215" s="10">
        <v>18</v>
      </c>
      <c r="K215" s="11"/>
      <c r="L215" s="19"/>
      <c r="M215" s="14"/>
      <c r="N215" s="10"/>
      <c r="O215" s="11"/>
      <c r="P215" s="14"/>
      <c r="Q215" s="11">
        <v>2</v>
      </c>
      <c r="R215" s="14"/>
      <c r="S215" s="11"/>
      <c r="T215" s="14"/>
      <c r="U215" s="11"/>
      <c r="V215" s="14"/>
      <c r="W215" s="10">
        <v>13</v>
      </c>
      <c r="X215" s="11"/>
      <c r="Y215" s="14"/>
      <c r="Z215" s="9"/>
      <c r="AA215" s="11"/>
      <c r="AB215" s="14"/>
      <c r="AC215" s="14"/>
      <c r="AD215" s="11"/>
      <c r="AE215" s="14"/>
      <c r="AF215" s="10"/>
    </row>
    <row r="216" spans="1:32" ht="101.25" thickBot="1">
      <c r="A216" s="14">
        <v>60</v>
      </c>
      <c r="B216" s="15" t="s">
        <v>248</v>
      </c>
      <c r="C216" s="14">
        <v>47</v>
      </c>
      <c r="D216" s="10"/>
      <c r="E216" s="10"/>
      <c r="F216" s="10"/>
      <c r="G216" s="10"/>
      <c r="H216" s="10"/>
      <c r="I216" s="10"/>
      <c r="J216" s="10"/>
      <c r="K216" s="11"/>
      <c r="L216" s="19"/>
      <c r="M216" s="14"/>
      <c r="N216" s="10"/>
      <c r="O216" s="11"/>
      <c r="P216" s="14"/>
      <c r="Q216" s="11"/>
      <c r="R216" s="14"/>
      <c r="S216" s="11"/>
      <c r="T216" s="14"/>
      <c r="U216" s="11"/>
      <c r="V216" s="14"/>
      <c r="W216" s="10"/>
      <c r="X216" s="11"/>
      <c r="Y216" s="14"/>
      <c r="Z216" s="9"/>
      <c r="AA216" s="11"/>
      <c r="AB216" s="14"/>
      <c r="AC216" s="14"/>
      <c r="AD216" s="11"/>
      <c r="AE216" s="14"/>
      <c r="AF216" s="10"/>
    </row>
    <row r="217" spans="1:32" ht="101.25" thickBot="1">
      <c r="A217" s="7">
        <v>61</v>
      </c>
      <c r="B217" s="18" t="s">
        <v>173</v>
      </c>
      <c r="C217" s="14"/>
      <c r="D217" s="10"/>
      <c r="E217" s="10"/>
      <c r="F217" s="10"/>
      <c r="G217" s="10"/>
      <c r="H217" s="10"/>
      <c r="I217" s="10">
        <v>171</v>
      </c>
      <c r="J217" s="10">
        <v>41</v>
      </c>
      <c r="K217" s="10"/>
      <c r="L217" s="10"/>
      <c r="M217" s="10"/>
      <c r="N217" s="10"/>
      <c r="O217" s="10"/>
      <c r="P217" s="10"/>
      <c r="Q217" s="10">
        <v>4</v>
      </c>
      <c r="R217" s="10">
        <v>6.5</v>
      </c>
      <c r="S217" s="10">
        <v>5</v>
      </c>
      <c r="T217" s="10"/>
      <c r="U217" s="10"/>
      <c r="V217" s="10"/>
      <c r="W217" s="10">
        <v>58</v>
      </c>
      <c r="X217" s="10"/>
      <c r="Y217" s="10"/>
      <c r="Z217" s="10"/>
      <c r="AA217" s="10"/>
      <c r="AB217" s="10"/>
      <c r="AC217" s="10"/>
      <c r="AD217" s="10"/>
      <c r="AE217" s="10"/>
      <c r="AF217" s="10"/>
    </row>
    <row r="218" spans="1:32" ht="51" thickBot="1">
      <c r="A218" s="14">
        <v>7</v>
      </c>
      <c r="B218" s="15" t="s">
        <v>47</v>
      </c>
      <c r="C218" s="7"/>
      <c r="D218" s="10"/>
      <c r="E218" s="10"/>
      <c r="F218" s="10"/>
      <c r="G218" s="10"/>
      <c r="H218" s="10"/>
      <c r="I218" s="10"/>
      <c r="J218" s="10"/>
      <c r="K218" s="11"/>
      <c r="L218" s="19"/>
      <c r="M218" s="14"/>
      <c r="N218" s="10">
        <v>18</v>
      </c>
      <c r="O218" s="11"/>
      <c r="P218" s="14">
        <v>14</v>
      </c>
      <c r="Q218" s="11"/>
      <c r="R218" s="14"/>
      <c r="S218" s="11"/>
      <c r="T218" s="14"/>
      <c r="U218" s="19"/>
      <c r="V218" s="14"/>
      <c r="W218" s="10"/>
      <c r="X218" s="11"/>
      <c r="Y218" s="14"/>
      <c r="Z218" s="10"/>
      <c r="AA218" s="11"/>
      <c r="AB218" s="14"/>
      <c r="AC218" s="11"/>
      <c r="AD218" s="14"/>
      <c r="AE218" s="14"/>
      <c r="AF218" s="10"/>
    </row>
    <row r="219" spans="1:32" ht="101.25" thickBot="1">
      <c r="A219" s="14" t="s">
        <v>37</v>
      </c>
      <c r="B219" s="15" t="s">
        <v>75</v>
      </c>
      <c r="C219" s="7"/>
      <c r="D219" s="10">
        <v>50</v>
      </c>
      <c r="E219" s="10"/>
      <c r="F219" s="10"/>
      <c r="G219" s="10"/>
      <c r="H219" s="10"/>
      <c r="I219" s="9"/>
      <c r="J219" s="9"/>
      <c r="K219" s="17"/>
      <c r="L219" s="16"/>
      <c r="M219" s="7"/>
      <c r="N219" s="9"/>
      <c r="O219" s="9"/>
      <c r="P219" s="9"/>
      <c r="Q219" s="9"/>
      <c r="R219" s="9"/>
      <c r="S219" s="9"/>
      <c r="T219" s="9"/>
      <c r="U219" s="17"/>
      <c r="V219" s="7"/>
      <c r="W219" s="9"/>
      <c r="X219" s="9"/>
      <c r="Y219" s="9"/>
      <c r="Z219" s="9"/>
      <c r="AA219" s="9"/>
      <c r="AB219" s="9"/>
      <c r="AC219" s="9"/>
      <c r="AD219" s="9"/>
      <c r="AE219" s="9"/>
      <c r="AF219" s="9"/>
    </row>
    <row r="220" spans="1:32" ht="51" thickBot="1">
      <c r="A220" s="7"/>
      <c r="B220" s="8" t="s">
        <v>31</v>
      </c>
      <c r="C220" s="7">
        <f aca="true" t="shared" si="45" ref="C220:AF220">SUM(C214:C219)</f>
        <v>47</v>
      </c>
      <c r="D220" s="7">
        <f t="shared" si="45"/>
        <v>50</v>
      </c>
      <c r="E220" s="7">
        <f t="shared" si="45"/>
        <v>0</v>
      </c>
      <c r="F220" s="7">
        <f t="shared" si="45"/>
        <v>0</v>
      </c>
      <c r="G220" s="7">
        <f t="shared" si="45"/>
        <v>16</v>
      </c>
      <c r="H220" s="7">
        <f t="shared" si="45"/>
        <v>0</v>
      </c>
      <c r="I220" s="7">
        <f t="shared" si="45"/>
        <v>211</v>
      </c>
      <c r="J220" s="7">
        <f t="shared" si="45"/>
        <v>114.3</v>
      </c>
      <c r="K220" s="7">
        <f t="shared" si="45"/>
        <v>0</v>
      </c>
      <c r="L220" s="7">
        <f t="shared" si="45"/>
        <v>0</v>
      </c>
      <c r="M220" s="7">
        <f t="shared" si="45"/>
        <v>0</v>
      </c>
      <c r="N220" s="7">
        <f t="shared" si="45"/>
        <v>18</v>
      </c>
      <c r="O220" s="7">
        <f t="shared" si="45"/>
        <v>0</v>
      </c>
      <c r="P220" s="7">
        <f t="shared" si="45"/>
        <v>14</v>
      </c>
      <c r="Q220" s="7">
        <f t="shared" si="45"/>
        <v>6</v>
      </c>
      <c r="R220" s="7">
        <f t="shared" si="45"/>
        <v>9.5</v>
      </c>
      <c r="S220" s="7">
        <f t="shared" si="45"/>
        <v>5</v>
      </c>
      <c r="T220" s="7">
        <f t="shared" si="45"/>
        <v>0</v>
      </c>
      <c r="U220" s="7">
        <f t="shared" si="45"/>
        <v>0</v>
      </c>
      <c r="V220" s="7">
        <f t="shared" si="45"/>
        <v>0</v>
      </c>
      <c r="W220" s="7">
        <f t="shared" si="45"/>
        <v>71</v>
      </c>
      <c r="X220" s="7">
        <f t="shared" si="45"/>
        <v>0</v>
      </c>
      <c r="Y220" s="7">
        <f t="shared" si="45"/>
        <v>0</v>
      </c>
      <c r="Z220" s="7">
        <f t="shared" si="45"/>
        <v>0</v>
      </c>
      <c r="AA220" s="7">
        <f t="shared" si="45"/>
        <v>5</v>
      </c>
      <c r="AB220" s="7">
        <f t="shared" si="45"/>
        <v>0</v>
      </c>
      <c r="AC220" s="7">
        <f t="shared" si="45"/>
        <v>0</v>
      </c>
      <c r="AD220" s="7">
        <f t="shared" si="45"/>
        <v>0</v>
      </c>
      <c r="AE220" s="7">
        <f t="shared" si="45"/>
        <v>0</v>
      </c>
      <c r="AF220" s="7">
        <f t="shared" si="45"/>
        <v>0</v>
      </c>
    </row>
    <row r="221" spans="1:32" ht="51" thickBot="1">
      <c r="A221" s="272" t="s">
        <v>30</v>
      </c>
      <c r="B221" s="273"/>
      <c r="C221" s="273"/>
      <c r="D221" s="273"/>
      <c r="E221" s="273"/>
      <c r="F221" s="273"/>
      <c r="G221" s="273"/>
      <c r="H221" s="273"/>
      <c r="I221" s="273"/>
      <c r="J221" s="273"/>
      <c r="K221" s="273"/>
      <c r="L221" s="273"/>
      <c r="M221" s="273"/>
      <c r="N221" s="273"/>
      <c r="O221" s="273"/>
      <c r="P221" s="273"/>
      <c r="Q221" s="273"/>
      <c r="R221" s="273"/>
      <c r="S221" s="273"/>
      <c r="T221" s="273"/>
      <c r="U221" s="273"/>
      <c r="V221" s="273"/>
      <c r="W221" s="273"/>
      <c r="X221" s="273"/>
      <c r="Y221" s="273"/>
      <c r="Z221" s="273"/>
      <c r="AA221" s="273"/>
      <c r="AB221" s="273"/>
      <c r="AC221" s="273"/>
      <c r="AD221" s="273"/>
      <c r="AE221" s="273"/>
      <c r="AF221" s="274"/>
    </row>
    <row r="222" spans="1:32" ht="151.5" thickBot="1">
      <c r="A222" s="14">
        <v>8.9</v>
      </c>
      <c r="B222" s="18" t="s">
        <v>237</v>
      </c>
      <c r="C222" s="14"/>
      <c r="D222" s="10"/>
      <c r="E222" s="14"/>
      <c r="F222" s="14"/>
      <c r="G222" s="14"/>
      <c r="H222" s="10"/>
      <c r="I222" s="10"/>
      <c r="J222" s="10"/>
      <c r="K222" s="11"/>
      <c r="L222" s="19"/>
      <c r="M222" s="14"/>
      <c r="N222" s="11"/>
      <c r="O222" s="7"/>
      <c r="P222" s="11"/>
      <c r="Q222" s="7"/>
      <c r="R222" s="11"/>
      <c r="S222" s="7"/>
      <c r="T222" s="11">
        <v>185</v>
      </c>
      <c r="U222" s="16"/>
      <c r="V222" s="14"/>
      <c r="W222" s="11"/>
      <c r="X222" s="7"/>
      <c r="Y222" s="7"/>
      <c r="Z222" s="11"/>
      <c r="AA222" s="7"/>
      <c r="AB222" s="7"/>
      <c r="AC222" s="11"/>
      <c r="AD222" s="7"/>
      <c r="AE222" s="10"/>
      <c r="AF222" s="10"/>
    </row>
    <row r="223" spans="1:32" ht="51" thickBot="1">
      <c r="A223" s="14">
        <v>62</v>
      </c>
      <c r="B223" s="15" t="s">
        <v>202</v>
      </c>
      <c r="C223" s="7"/>
      <c r="D223" s="9"/>
      <c r="E223" s="9">
        <v>45.4</v>
      </c>
      <c r="F223" s="9"/>
      <c r="G223" s="9"/>
      <c r="H223" s="10"/>
      <c r="I223" s="10"/>
      <c r="J223" s="10"/>
      <c r="K223" s="11"/>
      <c r="L223" s="19"/>
      <c r="M223" s="14"/>
      <c r="N223" s="10"/>
      <c r="O223" s="10"/>
      <c r="P223" s="10">
        <v>8</v>
      </c>
      <c r="Q223" s="10">
        <v>11.2</v>
      </c>
      <c r="R223" s="10">
        <v>1</v>
      </c>
      <c r="S223" s="10"/>
      <c r="T223" s="10">
        <v>22</v>
      </c>
      <c r="U223" s="11"/>
      <c r="V223" s="14"/>
      <c r="W223" s="10"/>
      <c r="X223" s="10"/>
      <c r="Y223" s="10"/>
      <c r="Z223" s="10"/>
      <c r="AA223" s="10"/>
      <c r="AB223" s="7"/>
      <c r="AC223" s="10"/>
      <c r="AD223" s="10"/>
      <c r="AE223" s="10"/>
      <c r="AF223" s="10">
        <v>1.1</v>
      </c>
    </row>
    <row r="224" spans="1:32" ht="51" thickBot="1">
      <c r="A224" s="14"/>
      <c r="B224" s="15" t="s">
        <v>7</v>
      </c>
      <c r="C224" s="7">
        <f aca="true" t="shared" si="46" ref="C224:AF224">SUM(C222:C223)</f>
        <v>0</v>
      </c>
      <c r="D224" s="7">
        <f t="shared" si="46"/>
        <v>0</v>
      </c>
      <c r="E224" s="7">
        <f t="shared" si="46"/>
        <v>45.4</v>
      </c>
      <c r="F224" s="7">
        <f t="shared" si="46"/>
        <v>0</v>
      </c>
      <c r="G224" s="7">
        <f t="shared" si="46"/>
        <v>0</v>
      </c>
      <c r="H224" s="7">
        <f t="shared" si="46"/>
        <v>0</v>
      </c>
      <c r="I224" s="7">
        <f t="shared" si="46"/>
        <v>0</v>
      </c>
      <c r="J224" s="7">
        <f t="shared" si="46"/>
        <v>0</v>
      </c>
      <c r="K224" s="16">
        <f t="shared" si="46"/>
        <v>0</v>
      </c>
      <c r="L224" s="16">
        <f t="shared" si="46"/>
        <v>0</v>
      </c>
      <c r="M224" s="16">
        <f t="shared" si="46"/>
        <v>0</v>
      </c>
      <c r="N224" s="16">
        <f t="shared" si="46"/>
        <v>0</v>
      </c>
      <c r="O224" s="7">
        <f t="shared" si="46"/>
        <v>0</v>
      </c>
      <c r="P224" s="7">
        <f t="shared" si="46"/>
        <v>8</v>
      </c>
      <c r="Q224" s="7">
        <f t="shared" si="46"/>
        <v>11.2</v>
      </c>
      <c r="R224" s="7">
        <f t="shared" si="46"/>
        <v>1</v>
      </c>
      <c r="S224" s="7">
        <f t="shared" si="46"/>
        <v>0</v>
      </c>
      <c r="T224" s="7">
        <f t="shared" si="46"/>
        <v>207</v>
      </c>
      <c r="U224" s="7">
        <f t="shared" si="46"/>
        <v>0</v>
      </c>
      <c r="V224" s="7">
        <f t="shared" si="46"/>
        <v>0</v>
      </c>
      <c r="W224" s="7">
        <f t="shared" si="46"/>
        <v>0</v>
      </c>
      <c r="X224" s="7">
        <f t="shared" si="46"/>
        <v>0</v>
      </c>
      <c r="Y224" s="7">
        <f t="shared" si="46"/>
        <v>0</v>
      </c>
      <c r="Z224" s="9">
        <f t="shared" si="46"/>
        <v>0</v>
      </c>
      <c r="AA224" s="7">
        <f t="shared" si="46"/>
        <v>0</v>
      </c>
      <c r="AB224" s="7">
        <f t="shared" si="46"/>
        <v>0</v>
      </c>
      <c r="AC224" s="7">
        <f t="shared" si="46"/>
        <v>0</v>
      </c>
      <c r="AD224" s="7">
        <f t="shared" si="46"/>
        <v>0</v>
      </c>
      <c r="AE224" s="7">
        <f t="shared" si="46"/>
        <v>0</v>
      </c>
      <c r="AF224" s="7">
        <f t="shared" si="46"/>
        <v>1.1</v>
      </c>
    </row>
    <row r="225" spans="1:32" ht="51" thickBot="1">
      <c r="A225" s="277" t="s">
        <v>32</v>
      </c>
      <c r="B225" s="278"/>
      <c r="C225" s="278"/>
      <c r="D225" s="278"/>
      <c r="E225" s="278"/>
      <c r="F225" s="278"/>
      <c r="G225" s="278"/>
      <c r="H225" s="278"/>
      <c r="I225" s="278"/>
      <c r="J225" s="278"/>
      <c r="K225" s="278"/>
      <c r="L225" s="278"/>
      <c r="M225" s="278"/>
      <c r="N225" s="278"/>
      <c r="O225" s="278"/>
      <c r="P225" s="278"/>
      <c r="Q225" s="278"/>
      <c r="R225" s="278"/>
      <c r="S225" s="278"/>
      <c r="T225" s="278"/>
      <c r="U225" s="278"/>
      <c r="V225" s="278"/>
      <c r="W225" s="278"/>
      <c r="X225" s="278"/>
      <c r="Y225" s="278"/>
      <c r="Z225" s="278"/>
      <c r="AA225" s="278"/>
      <c r="AB225" s="278"/>
      <c r="AC225" s="278"/>
      <c r="AD225" s="278"/>
      <c r="AE225" s="278"/>
      <c r="AF225" s="279"/>
    </row>
    <row r="226" spans="1:32" ht="101.25" thickBot="1">
      <c r="A226" s="21">
        <v>63</v>
      </c>
      <c r="B226" s="22" t="s">
        <v>250</v>
      </c>
      <c r="C226" s="23"/>
      <c r="D226" s="24"/>
      <c r="E226" s="24"/>
      <c r="F226" s="24"/>
      <c r="G226" s="24">
        <v>13</v>
      </c>
      <c r="H226" s="24"/>
      <c r="I226" s="24"/>
      <c r="J226" s="24"/>
      <c r="K226" s="25"/>
      <c r="L226" s="33"/>
      <c r="M226" s="21">
        <v>20</v>
      </c>
      <c r="N226" s="24">
        <v>14</v>
      </c>
      <c r="O226" s="25"/>
      <c r="P226" s="21">
        <v>17</v>
      </c>
      <c r="Q226" s="25"/>
      <c r="R226" s="21">
        <v>4</v>
      </c>
      <c r="S226" s="25">
        <v>14</v>
      </c>
      <c r="T226" s="21"/>
      <c r="U226" s="25">
        <v>129</v>
      </c>
      <c r="V226" s="21"/>
      <c r="W226" s="24"/>
      <c r="X226" s="25"/>
      <c r="Y226" s="21"/>
      <c r="Z226" s="24"/>
      <c r="AA226" s="25"/>
      <c r="AB226" s="21"/>
      <c r="AC226" s="21"/>
      <c r="AD226" s="25"/>
      <c r="AE226" s="21"/>
      <c r="AF226" s="24"/>
    </row>
    <row r="227" spans="1:32" ht="101.25" thickBot="1">
      <c r="A227" s="14">
        <v>36</v>
      </c>
      <c r="B227" s="15" t="s">
        <v>88</v>
      </c>
      <c r="C227" s="7"/>
      <c r="D227" s="10"/>
      <c r="E227" s="10"/>
      <c r="F227" s="10"/>
      <c r="G227" s="10"/>
      <c r="H227" s="10"/>
      <c r="I227" s="10"/>
      <c r="J227" s="10"/>
      <c r="K227" s="11"/>
      <c r="L227" s="19"/>
      <c r="M227" s="14"/>
      <c r="N227" s="10"/>
      <c r="O227" s="14"/>
      <c r="P227" s="7">
        <v>12</v>
      </c>
      <c r="Q227" s="14"/>
      <c r="R227" s="11"/>
      <c r="S227" s="14"/>
      <c r="T227" s="7">
        <v>102</v>
      </c>
      <c r="U227" s="19"/>
      <c r="V227" s="14"/>
      <c r="W227" s="10"/>
      <c r="X227" s="11"/>
      <c r="Y227" s="14"/>
      <c r="Z227" s="11"/>
      <c r="AA227" s="14"/>
      <c r="AB227" s="11"/>
      <c r="AC227" s="14">
        <v>2.4</v>
      </c>
      <c r="AD227" s="14"/>
      <c r="AE227" s="14"/>
      <c r="AF227" s="7"/>
    </row>
    <row r="228" spans="1:32" ht="151.5" thickBot="1">
      <c r="A228" s="14">
        <v>14</v>
      </c>
      <c r="B228" s="15" t="s">
        <v>203</v>
      </c>
      <c r="C228" s="10"/>
      <c r="D228" s="10"/>
      <c r="E228" s="10"/>
      <c r="F228" s="10"/>
      <c r="G228" s="10"/>
      <c r="H228" s="10"/>
      <c r="I228" s="10"/>
      <c r="J228" s="10"/>
      <c r="K228" s="11"/>
      <c r="L228" s="19"/>
      <c r="M228" s="14">
        <v>110</v>
      </c>
      <c r="N228" s="10"/>
      <c r="O228" s="10"/>
      <c r="P228" s="10"/>
      <c r="Q228" s="10"/>
      <c r="R228" s="10"/>
      <c r="S228" s="10"/>
      <c r="T228" s="10"/>
      <c r="U228" s="11"/>
      <c r="V228" s="14"/>
      <c r="W228" s="9"/>
      <c r="X228" s="11"/>
      <c r="Y228" s="14"/>
      <c r="Z228" s="10"/>
      <c r="AA228" s="10"/>
      <c r="AB228" s="10"/>
      <c r="AC228" s="10"/>
      <c r="AD228" s="10"/>
      <c r="AE228" s="10"/>
      <c r="AF228" s="10"/>
    </row>
    <row r="229" spans="1:32" ht="51" thickBot="1">
      <c r="A229" s="5"/>
      <c r="B229" s="15" t="s">
        <v>7</v>
      </c>
      <c r="C229" s="7">
        <f aca="true" t="shared" si="47" ref="C229:AF229">SUM(C226:C228)</f>
        <v>0</v>
      </c>
      <c r="D229" s="7">
        <f t="shared" si="47"/>
        <v>0</v>
      </c>
      <c r="E229" s="7">
        <f t="shared" si="47"/>
        <v>0</v>
      </c>
      <c r="F229" s="7">
        <f t="shared" si="47"/>
        <v>0</v>
      </c>
      <c r="G229" s="7">
        <f t="shared" si="47"/>
        <v>13</v>
      </c>
      <c r="H229" s="7">
        <f t="shared" si="47"/>
        <v>0</v>
      </c>
      <c r="I229" s="7">
        <f t="shared" si="47"/>
        <v>0</v>
      </c>
      <c r="J229" s="7">
        <f t="shared" si="47"/>
        <v>0</v>
      </c>
      <c r="K229" s="7">
        <f t="shared" si="47"/>
        <v>0</v>
      </c>
      <c r="L229" s="7">
        <f t="shared" si="47"/>
        <v>0</v>
      </c>
      <c r="M229" s="7">
        <f t="shared" si="47"/>
        <v>130</v>
      </c>
      <c r="N229" s="7">
        <f t="shared" si="47"/>
        <v>14</v>
      </c>
      <c r="O229" s="7">
        <f t="shared" si="47"/>
        <v>0</v>
      </c>
      <c r="P229" s="7">
        <f t="shared" si="47"/>
        <v>29</v>
      </c>
      <c r="Q229" s="7">
        <f t="shared" si="47"/>
        <v>0</v>
      </c>
      <c r="R229" s="7">
        <f t="shared" si="47"/>
        <v>4</v>
      </c>
      <c r="S229" s="7">
        <f t="shared" si="47"/>
        <v>14</v>
      </c>
      <c r="T229" s="7">
        <f t="shared" si="47"/>
        <v>102</v>
      </c>
      <c r="U229" s="7">
        <f t="shared" si="47"/>
        <v>129</v>
      </c>
      <c r="V229" s="7">
        <f t="shared" si="47"/>
        <v>0</v>
      </c>
      <c r="W229" s="7">
        <f t="shared" si="47"/>
        <v>0</v>
      </c>
      <c r="X229" s="7">
        <f t="shared" si="47"/>
        <v>0</v>
      </c>
      <c r="Y229" s="7">
        <f t="shared" si="47"/>
        <v>0</v>
      </c>
      <c r="Z229" s="7">
        <f t="shared" si="47"/>
        <v>0</v>
      </c>
      <c r="AA229" s="7">
        <f t="shared" si="47"/>
        <v>0</v>
      </c>
      <c r="AB229" s="7">
        <f t="shared" si="47"/>
        <v>0</v>
      </c>
      <c r="AC229" s="7">
        <f t="shared" si="47"/>
        <v>2.4</v>
      </c>
      <c r="AD229" s="7">
        <f t="shared" si="47"/>
        <v>0</v>
      </c>
      <c r="AE229" s="7">
        <f t="shared" si="47"/>
        <v>0</v>
      </c>
      <c r="AF229" s="7">
        <f t="shared" si="47"/>
        <v>0</v>
      </c>
    </row>
    <row r="230" spans="1:32" ht="101.25" thickBot="1">
      <c r="A230" s="78"/>
      <c r="B230" s="15" t="s">
        <v>76</v>
      </c>
      <c r="C230" s="7"/>
      <c r="D230" s="7"/>
      <c r="E230" s="7"/>
      <c r="F230" s="7"/>
      <c r="G230" s="7"/>
      <c r="H230" s="7"/>
      <c r="I230" s="7"/>
      <c r="J230" s="7"/>
      <c r="K230" s="16"/>
      <c r="L230" s="16"/>
      <c r="M230" s="7"/>
      <c r="N230" s="7"/>
      <c r="O230" s="7"/>
      <c r="P230" s="7"/>
      <c r="Q230" s="7"/>
      <c r="R230" s="7"/>
      <c r="S230" s="7"/>
      <c r="T230" s="7"/>
      <c r="U230" s="16"/>
      <c r="V230" s="7"/>
      <c r="W230" s="9"/>
      <c r="X230" s="7"/>
      <c r="Y230" s="7"/>
      <c r="Z230" s="9"/>
      <c r="AA230" s="7"/>
      <c r="AB230" s="7"/>
      <c r="AC230" s="7"/>
      <c r="AD230" s="7"/>
      <c r="AE230" s="7">
        <v>6</v>
      </c>
      <c r="AF230" s="7"/>
    </row>
    <row r="231" spans="1:32" ht="51" thickBot="1">
      <c r="A231" s="14"/>
      <c r="B231" s="20" t="s">
        <v>11</v>
      </c>
      <c r="C231" s="7">
        <f aca="true" t="shared" si="48" ref="C231:M231">SUM(C209+C220+C224+C229+C212)</f>
        <v>97</v>
      </c>
      <c r="D231" s="7">
        <f t="shared" si="48"/>
        <v>50</v>
      </c>
      <c r="E231" s="7">
        <f t="shared" si="48"/>
        <v>45.4</v>
      </c>
      <c r="F231" s="7">
        <f t="shared" si="48"/>
        <v>0</v>
      </c>
      <c r="G231" s="7">
        <f t="shared" si="48"/>
        <v>54</v>
      </c>
      <c r="H231" s="7">
        <f t="shared" si="48"/>
        <v>0</v>
      </c>
      <c r="I231" s="7">
        <f t="shared" si="48"/>
        <v>211</v>
      </c>
      <c r="J231" s="7">
        <f t="shared" si="48"/>
        <v>114.3</v>
      </c>
      <c r="K231" s="16">
        <f t="shared" si="48"/>
        <v>100</v>
      </c>
      <c r="L231" s="16">
        <f t="shared" si="48"/>
        <v>0</v>
      </c>
      <c r="M231" s="16">
        <f t="shared" si="48"/>
        <v>130</v>
      </c>
      <c r="N231" s="7">
        <f aca="true" t="shared" si="49" ref="N231:AD231">SUM(N209+N220+N224+N229)</f>
        <v>32</v>
      </c>
      <c r="O231" s="7">
        <f t="shared" si="49"/>
        <v>0</v>
      </c>
      <c r="P231" s="7">
        <f t="shared" si="49"/>
        <v>68</v>
      </c>
      <c r="Q231" s="7">
        <f t="shared" si="49"/>
        <v>26.2</v>
      </c>
      <c r="R231" s="7">
        <f t="shared" si="49"/>
        <v>14.5</v>
      </c>
      <c r="S231" s="7">
        <f t="shared" si="49"/>
        <v>19</v>
      </c>
      <c r="T231" s="7">
        <f t="shared" si="49"/>
        <v>459</v>
      </c>
      <c r="U231" s="7">
        <f t="shared" si="49"/>
        <v>129</v>
      </c>
      <c r="V231" s="7">
        <f t="shared" si="49"/>
        <v>0</v>
      </c>
      <c r="W231" s="7">
        <f t="shared" si="49"/>
        <v>71</v>
      </c>
      <c r="X231" s="7">
        <f t="shared" si="49"/>
        <v>0</v>
      </c>
      <c r="Y231" s="7">
        <f t="shared" si="49"/>
        <v>0</v>
      </c>
      <c r="Z231" s="9">
        <f t="shared" si="49"/>
        <v>0</v>
      </c>
      <c r="AA231" s="7">
        <f t="shared" si="49"/>
        <v>5</v>
      </c>
      <c r="AB231" s="7">
        <f t="shared" si="49"/>
        <v>0.6</v>
      </c>
      <c r="AC231" s="7">
        <f t="shared" si="49"/>
        <v>2.4</v>
      </c>
      <c r="AD231" s="7">
        <f t="shared" si="49"/>
        <v>0</v>
      </c>
      <c r="AE231" s="7">
        <v>6</v>
      </c>
      <c r="AF231" s="7">
        <f>SUM(AF209+AF220+AF224+AF229)</f>
        <v>1.1</v>
      </c>
    </row>
    <row r="232" spans="1:32" ht="6.75" customHeight="1" thickBot="1">
      <c r="A232" s="292"/>
      <c r="B232" s="292"/>
      <c r="C232" s="292"/>
      <c r="D232" s="292"/>
      <c r="E232" s="292"/>
      <c r="F232" s="292"/>
      <c r="G232" s="292"/>
      <c r="H232" s="292"/>
      <c r="I232" s="292"/>
      <c r="J232" s="292"/>
      <c r="K232" s="292"/>
      <c r="L232" s="292"/>
      <c r="M232" s="292"/>
      <c r="N232" s="292"/>
      <c r="O232" s="292"/>
      <c r="P232" s="292"/>
      <c r="Q232" s="292"/>
      <c r="R232" s="292"/>
      <c r="S232" s="292"/>
      <c r="T232" s="292"/>
      <c r="U232" s="292"/>
      <c r="V232" s="292"/>
      <c r="W232" s="292"/>
      <c r="X232" s="292"/>
      <c r="Y232" s="292"/>
      <c r="Z232" s="292"/>
      <c r="AA232" s="292"/>
      <c r="AB232" s="292"/>
      <c r="AC232" s="292"/>
      <c r="AD232" s="292"/>
      <c r="AE232" s="292"/>
      <c r="AF232" s="292"/>
    </row>
    <row r="233" spans="1:32" ht="51" thickBot="1">
      <c r="A233" s="272" t="s">
        <v>43</v>
      </c>
      <c r="B233" s="273"/>
      <c r="C233" s="273"/>
      <c r="D233" s="273"/>
      <c r="E233" s="273"/>
      <c r="F233" s="273"/>
      <c r="G233" s="273"/>
      <c r="H233" s="273"/>
      <c r="I233" s="273"/>
      <c r="J233" s="273"/>
      <c r="K233" s="273"/>
      <c r="L233" s="273"/>
      <c r="M233" s="273"/>
      <c r="N233" s="273"/>
      <c r="O233" s="273"/>
      <c r="P233" s="273"/>
      <c r="Q233" s="273"/>
      <c r="R233" s="273"/>
      <c r="S233" s="273"/>
      <c r="T233" s="273"/>
      <c r="U233" s="273"/>
      <c r="V233" s="273"/>
      <c r="W233" s="273"/>
      <c r="X233" s="273"/>
      <c r="Y233" s="273"/>
      <c r="Z233" s="273"/>
      <c r="AA233" s="273"/>
      <c r="AB233" s="273"/>
      <c r="AC233" s="273"/>
      <c r="AD233" s="273"/>
      <c r="AE233" s="273"/>
      <c r="AF233" s="274"/>
    </row>
    <row r="234" spans="1:32" ht="51" thickBot="1">
      <c r="A234" s="272" t="s">
        <v>21</v>
      </c>
      <c r="B234" s="273"/>
      <c r="C234" s="273"/>
      <c r="D234" s="273"/>
      <c r="E234" s="273"/>
      <c r="F234" s="273"/>
      <c r="G234" s="273"/>
      <c r="H234" s="273"/>
      <c r="I234" s="273"/>
      <c r="J234" s="273"/>
      <c r="K234" s="273"/>
      <c r="L234" s="273"/>
      <c r="M234" s="273"/>
      <c r="N234" s="273"/>
      <c r="O234" s="273"/>
      <c r="P234" s="273"/>
      <c r="Q234" s="273"/>
      <c r="R234" s="273"/>
      <c r="S234" s="273"/>
      <c r="T234" s="273"/>
      <c r="U234" s="273"/>
      <c r="V234" s="273"/>
      <c r="W234" s="273"/>
      <c r="X234" s="273"/>
      <c r="Y234" s="273"/>
      <c r="Z234" s="273"/>
      <c r="AA234" s="273"/>
      <c r="AB234" s="273"/>
      <c r="AC234" s="273"/>
      <c r="AD234" s="273"/>
      <c r="AE234" s="273"/>
      <c r="AF234" s="274"/>
    </row>
    <row r="235" spans="1:32" ht="48" customHeight="1">
      <c r="A235" s="286" t="s">
        <v>130</v>
      </c>
      <c r="B235" s="282" t="s">
        <v>24</v>
      </c>
      <c r="C235" s="268" t="s">
        <v>63</v>
      </c>
      <c r="D235" s="268" t="s">
        <v>64</v>
      </c>
      <c r="E235" s="268" t="s">
        <v>65</v>
      </c>
      <c r="F235" s="268" t="s">
        <v>66</v>
      </c>
      <c r="G235" s="268" t="s">
        <v>60</v>
      </c>
      <c r="H235" s="268" t="s">
        <v>67</v>
      </c>
      <c r="I235" s="268" t="s">
        <v>114</v>
      </c>
      <c r="J235" s="268" t="s">
        <v>108</v>
      </c>
      <c r="K235" s="79"/>
      <c r="L235" s="79"/>
      <c r="M235" s="268" t="s">
        <v>120</v>
      </c>
      <c r="N235" s="268" t="s">
        <v>69</v>
      </c>
      <c r="O235" s="268" t="s">
        <v>48</v>
      </c>
      <c r="P235" s="268" t="s">
        <v>49</v>
      </c>
      <c r="Q235" s="268" t="s">
        <v>70</v>
      </c>
      <c r="R235" s="268" t="s">
        <v>50</v>
      </c>
      <c r="S235" s="268" t="s">
        <v>71</v>
      </c>
      <c r="T235" s="268" t="s">
        <v>208</v>
      </c>
      <c r="U235" s="275" t="s">
        <v>74</v>
      </c>
      <c r="V235" s="70"/>
      <c r="W235" s="270" t="s">
        <v>111</v>
      </c>
      <c r="X235" s="268" t="s">
        <v>116</v>
      </c>
      <c r="Y235" s="268" t="s">
        <v>117</v>
      </c>
      <c r="Z235" s="270" t="s">
        <v>51</v>
      </c>
      <c r="AA235" s="268" t="s">
        <v>52</v>
      </c>
      <c r="AB235" s="268" t="s">
        <v>54</v>
      </c>
      <c r="AC235" s="70"/>
      <c r="AD235" s="268" t="s">
        <v>72</v>
      </c>
      <c r="AE235" s="268" t="s">
        <v>53</v>
      </c>
      <c r="AF235" s="268" t="s">
        <v>73</v>
      </c>
    </row>
    <row r="236" spans="1:32" ht="407.25" thickBot="1">
      <c r="A236" s="287"/>
      <c r="B236" s="283"/>
      <c r="C236" s="269"/>
      <c r="D236" s="269"/>
      <c r="E236" s="269"/>
      <c r="F236" s="269"/>
      <c r="G236" s="269"/>
      <c r="H236" s="269"/>
      <c r="I236" s="269"/>
      <c r="J236" s="269"/>
      <c r="K236" s="80" t="s">
        <v>68</v>
      </c>
      <c r="L236" s="80" t="s">
        <v>128</v>
      </c>
      <c r="M236" s="269"/>
      <c r="N236" s="269"/>
      <c r="O236" s="269"/>
      <c r="P236" s="269"/>
      <c r="Q236" s="269"/>
      <c r="R236" s="269"/>
      <c r="S236" s="269"/>
      <c r="T236" s="269"/>
      <c r="U236" s="276"/>
      <c r="V236" s="71" t="s">
        <v>185</v>
      </c>
      <c r="W236" s="271"/>
      <c r="X236" s="269"/>
      <c r="Y236" s="269"/>
      <c r="Z236" s="271"/>
      <c r="AA236" s="269"/>
      <c r="AB236" s="269"/>
      <c r="AC236" s="71" t="s">
        <v>184</v>
      </c>
      <c r="AD236" s="269"/>
      <c r="AE236" s="269"/>
      <c r="AF236" s="269"/>
    </row>
    <row r="237" spans="1:32" ht="51" thickBot="1">
      <c r="A237" s="78">
        <v>1</v>
      </c>
      <c r="B237" s="4">
        <v>2</v>
      </c>
      <c r="C237" s="6">
        <v>3</v>
      </c>
      <c r="D237" s="5">
        <v>4</v>
      </c>
      <c r="E237" s="5">
        <v>5</v>
      </c>
      <c r="F237" s="5">
        <v>6</v>
      </c>
      <c r="G237" s="5">
        <v>7</v>
      </c>
      <c r="H237" s="5" t="s">
        <v>55</v>
      </c>
      <c r="I237" s="5">
        <v>9</v>
      </c>
      <c r="J237" s="60">
        <v>10</v>
      </c>
      <c r="K237" s="73">
        <v>11</v>
      </c>
      <c r="L237" s="73">
        <v>12</v>
      </c>
      <c r="M237" s="5">
        <v>13</v>
      </c>
      <c r="N237" s="5">
        <v>14</v>
      </c>
      <c r="O237" s="5">
        <v>15</v>
      </c>
      <c r="P237" s="74">
        <v>16</v>
      </c>
      <c r="Q237" s="5">
        <v>17</v>
      </c>
      <c r="R237" s="74">
        <v>18</v>
      </c>
      <c r="S237" s="5">
        <v>19</v>
      </c>
      <c r="T237" s="74">
        <v>20</v>
      </c>
      <c r="U237" s="5">
        <v>21</v>
      </c>
      <c r="V237" s="5">
        <v>22</v>
      </c>
      <c r="W237" s="5">
        <v>23</v>
      </c>
      <c r="X237" s="75">
        <v>24</v>
      </c>
      <c r="Y237" s="75">
        <v>25</v>
      </c>
      <c r="Z237" s="74">
        <v>26</v>
      </c>
      <c r="AA237" s="5">
        <v>27</v>
      </c>
      <c r="AB237" s="5">
        <v>28</v>
      </c>
      <c r="AC237" s="74">
        <v>29</v>
      </c>
      <c r="AD237" s="5">
        <v>30</v>
      </c>
      <c r="AE237" s="5">
        <v>31</v>
      </c>
      <c r="AF237" s="5">
        <v>32</v>
      </c>
    </row>
    <row r="238" spans="1:32" ht="51" thickBot="1">
      <c r="A238" s="272" t="s">
        <v>6</v>
      </c>
      <c r="B238" s="273"/>
      <c r="C238" s="273"/>
      <c r="D238" s="273"/>
      <c r="E238" s="273"/>
      <c r="F238" s="273"/>
      <c r="G238" s="273"/>
      <c r="H238" s="273"/>
      <c r="I238" s="273"/>
      <c r="J238" s="273"/>
      <c r="K238" s="273"/>
      <c r="L238" s="273"/>
      <c r="M238" s="273"/>
      <c r="N238" s="273"/>
      <c r="O238" s="273"/>
      <c r="P238" s="273"/>
      <c r="Q238" s="273"/>
      <c r="R238" s="273"/>
      <c r="S238" s="273"/>
      <c r="T238" s="273"/>
      <c r="U238" s="273"/>
      <c r="V238" s="273"/>
      <c r="W238" s="273"/>
      <c r="X238" s="273"/>
      <c r="Y238" s="273"/>
      <c r="Z238" s="273"/>
      <c r="AA238" s="273"/>
      <c r="AB238" s="273"/>
      <c r="AC238" s="273"/>
      <c r="AD238" s="273"/>
      <c r="AE238" s="273"/>
      <c r="AF238" s="274"/>
    </row>
    <row r="239" spans="1:32" ht="101.25" thickBot="1">
      <c r="A239" s="7">
        <v>64</v>
      </c>
      <c r="B239" s="8" t="s">
        <v>197</v>
      </c>
      <c r="C239" s="7"/>
      <c r="D239" s="9"/>
      <c r="E239" s="9"/>
      <c r="F239" s="9"/>
      <c r="G239" s="9">
        <v>20</v>
      </c>
      <c r="H239" s="10"/>
      <c r="I239" s="10"/>
      <c r="J239" s="10"/>
      <c r="K239" s="11"/>
      <c r="L239" s="19"/>
      <c r="M239" s="14"/>
      <c r="N239" s="10"/>
      <c r="O239" s="11"/>
      <c r="P239" s="23">
        <v>3</v>
      </c>
      <c r="Q239" s="21">
        <v>2</v>
      </c>
      <c r="R239" s="7"/>
      <c r="S239" s="11"/>
      <c r="T239" s="7">
        <v>180</v>
      </c>
      <c r="U239" s="11"/>
      <c r="V239" s="14"/>
      <c r="W239" s="9"/>
      <c r="X239" s="7"/>
      <c r="Y239" s="10"/>
      <c r="Z239" s="9"/>
      <c r="AA239" s="7"/>
      <c r="AB239" s="7"/>
      <c r="AC239" s="11"/>
      <c r="AD239" s="7"/>
      <c r="AE239" s="11"/>
      <c r="AF239" s="7"/>
    </row>
    <row r="240" spans="1:32" ht="51" thickBot="1">
      <c r="A240" s="14">
        <v>16</v>
      </c>
      <c r="B240" s="15" t="s">
        <v>17</v>
      </c>
      <c r="C240" s="7"/>
      <c r="D240" s="9"/>
      <c r="E240" s="9"/>
      <c r="F240" s="9"/>
      <c r="G240" s="9"/>
      <c r="H240" s="10"/>
      <c r="I240" s="10"/>
      <c r="J240" s="10"/>
      <c r="K240" s="11"/>
      <c r="L240" s="19"/>
      <c r="M240" s="14"/>
      <c r="N240" s="10"/>
      <c r="O240" s="11"/>
      <c r="P240" s="7">
        <v>12</v>
      </c>
      <c r="Q240" s="11"/>
      <c r="R240" s="7"/>
      <c r="S240" s="11"/>
      <c r="T240" s="7">
        <v>102</v>
      </c>
      <c r="U240" s="11"/>
      <c r="V240" s="14"/>
      <c r="W240" s="9"/>
      <c r="X240" s="14"/>
      <c r="Y240" s="10"/>
      <c r="Z240" s="9"/>
      <c r="AA240" s="7"/>
      <c r="AB240" s="11"/>
      <c r="AC240" s="14"/>
      <c r="AD240" s="7">
        <v>1.2</v>
      </c>
      <c r="AE240" s="11"/>
      <c r="AF240" s="7"/>
    </row>
    <row r="241" spans="1:32" ht="101.25" thickBot="1">
      <c r="A241" s="14">
        <v>3</v>
      </c>
      <c r="B241" s="15" t="s">
        <v>42</v>
      </c>
      <c r="C241" s="10">
        <v>50</v>
      </c>
      <c r="D241" s="10"/>
      <c r="E241" s="10"/>
      <c r="F241" s="10"/>
      <c r="G241" s="10"/>
      <c r="H241" s="10"/>
      <c r="I241" s="10"/>
      <c r="J241" s="10"/>
      <c r="K241" s="11"/>
      <c r="L241" s="19"/>
      <c r="M241" s="14"/>
      <c r="N241" s="10"/>
      <c r="O241" s="14"/>
      <c r="P241" s="11"/>
      <c r="Q241" s="7">
        <v>5</v>
      </c>
      <c r="R241" s="11"/>
      <c r="S241" s="14"/>
      <c r="T241" s="11"/>
      <c r="U241" s="19"/>
      <c r="V241" s="14"/>
      <c r="W241" s="9"/>
      <c r="X241" s="11"/>
      <c r="Y241" s="14"/>
      <c r="Z241" s="11"/>
      <c r="AA241" s="14">
        <v>10.7</v>
      </c>
      <c r="AB241" s="11"/>
      <c r="AC241" s="14"/>
      <c r="AD241" s="10"/>
      <c r="AE241" s="14"/>
      <c r="AF241" s="10"/>
    </row>
    <row r="242" spans="1:32" ht="51" thickBot="1">
      <c r="A242" s="14"/>
      <c r="B242" s="15" t="s">
        <v>7</v>
      </c>
      <c r="C242" s="7">
        <f aca="true" t="shared" si="50" ref="C242:AF242">SUM(C239:C241)</f>
        <v>50</v>
      </c>
      <c r="D242" s="7">
        <f t="shared" si="50"/>
        <v>0</v>
      </c>
      <c r="E242" s="7">
        <f t="shared" si="50"/>
        <v>0</v>
      </c>
      <c r="F242" s="7">
        <f t="shared" si="50"/>
        <v>0</v>
      </c>
      <c r="G242" s="7">
        <f t="shared" si="50"/>
        <v>20</v>
      </c>
      <c r="H242" s="7">
        <f t="shared" si="50"/>
        <v>0</v>
      </c>
      <c r="I242" s="7">
        <f t="shared" si="50"/>
        <v>0</v>
      </c>
      <c r="J242" s="7">
        <f t="shared" si="50"/>
        <v>0</v>
      </c>
      <c r="K242" s="16">
        <f t="shared" si="50"/>
        <v>0</v>
      </c>
      <c r="L242" s="16">
        <f t="shared" si="50"/>
        <v>0</v>
      </c>
      <c r="M242" s="16">
        <f t="shared" si="50"/>
        <v>0</v>
      </c>
      <c r="N242" s="16">
        <f t="shared" si="50"/>
        <v>0</v>
      </c>
      <c r="O242" s="7">
        <f t="shared" si="50"/>
        <v>0</v>
      </c>
      <c r="P242" s="7">
        <f t="shared" si="50"/>
        <v>15</v>
      </c>
      <c r="Q242" s="7">
        <f t="shared" si="50"/>
        <v>7</v>
      </c>
      <c r="R242" s="7">
        <f t="shared" si="50"/>
        <v>0</v>
      </c>
      <c r="S242" s="7">
        <f t="shared" si="50"/>
        <v>0</v>
      </c>
      <c r="T242" s="7">
        <f t="shared" si="50"/>
        <v>282</v>
      </c>
      <c r="U242" s="7">
        <f t="shared" si="50"/>
        <v>0</v>
      </c>
      <c r="V242" s="7">
        <f t="shared" si="50"/>
        <v>0</v>
      </c>
      <c r="W242" s="9">
        <f t="shared" si="50"/>
        <v>0</v>
      </c>
      <c r="X242" s="7">
        <f t="shared" si="50"/>
        <v>0</v>
      </c>
      <c r="Y242" s="7">
        <f t="shared" si="50"/>
        <v>0</v>
      </c>
      <c r="Z242" s="9">
        <f t="shared" si="50"/>
        <v>0</v>
      </c>
      <c r="AA242" s="7">
        <f t="shared" si="50"/>
        <v>10.7</v>
      </c>
      <c r="AB242" s="7">
        <f t="shared" si="50"/>
        <v>0</v>
      </c>
      <c r="AC242" s="7">
        <f t="shared" si="50"/>
        <v>0</v>
      </c>
      <c r="AD242" s="7">
        <f t="shared" si="50"/>
        <v>1.2</v>
      </c>
      <c r="AE242" s="7">
        <f t="shared" si="50"/>
        <v>0</v>
      </c>
      <c r="AF242" s="7">
        <f t="shared" si="50"/>
        <v>0</v>
      </c>
    </row>
    <row r="243" spans="1:32" ht="51" thickBot="1">
      <c r="A243" s="277" t="s">
        <v>59</v>
      </c>
      <c r="B243" s="278"/>
      <c r="C243" s="278"/>
      <c r="D243" s="278"/>
      <c r="E243" s="278"/>
      <c r="F243" s="278"/>
      <c r="G243" s="278"/>
      <c r="H243" s="278"/>
      <c r="I243" s="278"/>
      <c r="J243" s="278"/>
      <c r="K243" s="278"/>
      <c r="L243" s="278"/>
      <c r="M243" s="278"/>
      <c r="N243" s="278"/>
      <c r="O243" s="278"/>
      <c r="P243" s="278"/>
      <c r="Q243" s="278"/>
      <c r="R243" s="278"/>
      <c r="S243" s="278"/>
      <c r="T243" s="278"/>
      <c r="U243" s="278"/>
      <c r="V243" s="278"/>
      <c r="W243" s="278"/>
      <c r="X243" s="278"/>
      <c r="Y243" s="278"/>
      <c r="Z243" s="278"/>
      <c r="AA243" s="278"/>
      <c r="AB243" s="278"/>
      <c r="AC243" s="278"/>
      <c r="AD243" s="278"/>
      <c r="AE243" s="278"/>
      <c r="AF243" s="279"/>
    </row>
    <row r="244" spans="1:32" ht="101.25" thickBot="1">
      <c r="A244" s="14" t="s">
        <v>37</v>
      </c>
      <c r="B244" s="8" t="s">
        <v>129</v>
      </c>
      <c r="C244" s="7"/>
      <c r="D244" s="10"/>
      <c r="E244" s="10"/>
      <c r="F244" s="10"/>
      <c r="G244" s="10"/>
      <c r="H244" s="10"/>
      <c r="I244" s="10"/>
      <c r="J244" s="10"/>
      <c r="K244" s="11">
        <v>100</v>
      </c>
      <c r="L244" s="19"/>
      <c r="M244" s="14"/>
      <c r="N244" s="10"/>
      <c r="O244" s="11"/>
      <c r="P244" s="7"/>
      <c r="Q244" s="11"/>
      <c r="R244" s="7"/>
      <c r="S244" s="11"/>
      <c r="T244" s="7"/>
      <c r="U244" s="11"/>
      <c r="V244" s="14"/>
      <c r="W244" s="9"/>
      <c r="X244" s="11"/>
      <c r="Y244" s="7"/>
      <c r="Z244" s="9"/>
      <c r="AA244" s="11"/>
      <c r="AB244" s="7"/>
      <c r="AC244" s="11"/>
      <c r="AD244" s="7"/>
      <c r="AE244" s="7"/>
      <c r="AF244" s="10"/>
    </row>
    <row r="245" spans="1:32" ht="51" thickBot="1">
      <c r="A245" s="14"/>
      <c r="B245" s="15" t="s">
        <v>31</v>
      </c>
      <c r="C245" s="7">
        <f aca="true" t="shared" si="51" ref="C245:AF245">SUM(C244)</f>
        <v>0</v>
      </c>
      <c r="D245" s="7">
        <f t="shared" si="51"/>
        <v>0</v>
      </c>
      <c r="E245" s="7">
        <f t="shared" si="51"/>
        <v>0</v>
      </c>
      <c r="F245" s="7">
        <f t="shared" si="51"/>
        <v>0</v>
      </c>
      <c r="G245" s="7">
        <f t="shared" si="51"/>
        <v>0</v>
      </c>
      <c r="H245" s="7">
        <f t="shared" si="51"/>
        <v>0</v>
      </c>
      <c r="I245" s="7">
        <f t="shared" si="51"/>
        <v>0</v>
      </c>
      <c r="J245" s="7">
        <f t="shared" si="51"/>
        <v>0</v>
      </c>
      <c r="K245" s="16">
        <f t="shared" si="51"/>
        <v>100</v>
      </c>
      <c r="L245" s="16">
        <f t="shared" si="51"/>
        <v>0</v>
      </c>
      <c r="M245" s="16">
        <f t="shared" si="51"/>
        <v>0</v>
      </c>
      <c r="N245" s="16">
        <f t="shared" si="51"/>
        <v>0</v>
      </c>
      <c r="O245" s="16">
        <f t="shared" si="51"/>
        <v>0</v>
      </c>
      <c r="P245" s="16">
        <f t="shared" si="51"/>
        <v>0</v>
      </c>
      <c r="Q245" s="16">
        <f t="shared" si="51"/>
        <v>0</v>
      </c>
      <c r="R245" s="16">
        <f t="shared" si="51"/>
        <v>0</v>
      </c>
      <c r="S245" s="16">
        <f t="shared" si="51"/>
        <v>0</v>
      </c>
      <c r="T245" s="16">
        <f t="shared" si="51"/>
        <v>0</v>
      </c>
      <c r="U245" s="16">
        <f t="shared" si="51"/>
        <v>0</v>
      </c>
      <c r="V245" s="16">
        <f t="shared" si="51"/>
        <v>0</v>
      </c>
      <c r="W245" s="16">
        <f t="shared" si="51"/>
        <v>0</v>
      </c>
      <c r="X245" s="7">
        <f t="shared" si="51"/>
        <v>0</v>
      </c>
      <c r="Y245" s="7">
        <f t="shared" si="51"/>
        <v>0</v>
      </c>
      <c r="Z245" s="9">
        <f t="shared" si="51"/>
        <v>0</v>
      </c>
      <c r="AA245" s="7">
        <f t="shared" si="51"/>
        <v>0</v>
      </c>
      <c r="AB245" s="7">
        <f t="shared" si="51"/>
        <v>0</v>
      </c>
      <c r="AC245" s="7">
        <f t="shared" si="51"/>
        <v>0</v>
      </c>
      <c r="AD245" s="7">
        <f t="shared" si="51"/>
        <v>0</v>
      </c>
      <c r="AE245" s="7">
        <f t="shared" si="51"/>
        <v>0</v>
      </c>
      <c r="AF245" s="7">
        <f t="shared" si="51"/>
        <v>0</v>
      </c>
    </row>
    <row r="246" spans="1:32" ht="51" thickBot="1">
      <c r="A246" s="272" t="s">
        <v>9</v>
      </c>
      <c r="B246" s="273"/>
      <c r="C246" s="273"/>
      <c r="D246" s="273"/>
      <c r="E246" s="273"/>
      <c r="F246" s="273"/>
      <c r="G246" s="273"/>
      <c r="H246" s="273"/>
      <c r="I246" s="273"/>
      <c r="J246" s="273"/>
      <c r="K246" s="273"/>
      <c r="L246" s="273"/>
      <c r="M246" s="273"/>
      <c r="N246" s="273"/>
      <c r="O246" s="273"/>
      <c r="P246" s="273"/>
      <c r="Q246" s="273"/>
      <c r="R246" s="273"/>
      <c r="S246" s="273"/>
      <c r="T246" s="273"/>
      <c r="U246" s="273"/>
      <c r="V246" s="273"/>
      <c r="W246" s="273"/>
      <c r="X246" s="273"/>
      <c r="Y246" s="273"/>
      <c r="Z246" s="273"/>
      <c r="AA246" s="273"/>
      <c r="AB246" s="273"/>
      <c r="AC246" s="273"/>
      <c r="AD246" s="273"/>
      <c r="AE246" s="273"/>
      <c r="AF246" s="274"/>
    </row>
    <row r="247" spans="1:32" ht="51" thickBot="1">
      <c r="A247" s="14">
        <v>65</v>
      </c>
      <c r="B247" s="26" t="s">
        <v>240</v>
      </c>
      <c r="C247" s="7"/>
      <c r="D247" s="10"/>
      <c r="E247" s="10"/>
      <c r="F247" s="10"/>
      <c r="G247" s="10"/>
      <c r="H247" s="10"/>
      <c r="I247" s="10">
        <v>28</v>
      </c>
      <c r="J247" s="10">
        <v>29</v>
      </c>
      <c r="K247" s="11"/>
      <c r="L247" s="19"/>
      <c r="M247" s="14"/>
      <c r="N247" s="10"/>
      <c r="O247" s="11"/>
      <c r="P247" s="14"/>
      <c r="Q247" s="11"/>
      <c r="R247" s="14">
        <v>4</v>
      </c>
      <c r="S247" s="11"/>
      <c r="T247" s="14"/>
      <c r="U247" s="11"/>
      <c r="V247" s="14"/>
      <c r="W247" s="10"/>
      <c r="X247" s="11"/>
      <c r="Y247" s="7"/>
      <c r="Z247" s="10"/>
      <c r="AA247" s="11"/>
      <c r="AB247" s="14"/>
      <c r="AC247" s="7"/>
      <c r="AD247" s="11"/>
      <c r="AE247" s="14"/>
      <c r="AF247" s="75"/>
    </row>
    <row r="248" spans="1:32" ht="101.25" thickBot="1">
      <c r="A248" s="14">
        <v>29</v>
      </c>
      <c r="B248" s="18" t="s">
        <v>309</v>
      </c>
      <c r="C248" s="7"/>
      <c r="D248" s="10"/>
      <c r="E248" s="10"/>
      <c r="F248" s="10"/>
      <c r="G248" s="10"/>
      <c r="H248" s="10"/>
      <c r="I248" s="10">
        <v>34</v>
      </c>
      <c r="J248" s="10">
        <v>74</v>
      </c>
      <c r="K248" s="11"/>
      <c r="L248" s="19"/>
      <c r="M248" s="14"/>
      <c r="N248" s="10"/>
      <c r="O248" s="11"/>
      <c r="P248" s="14">
        <v>1</v>
      </c>
      <c r="Q248" s="11">
        <v>2</v>
      </c>
      <c r="R248" s="14"/>
      <c r="S248" s="11"/>
      <c r="T248" s="14"/>
      <c r="U248" s="11"/>
      <c r="V248" s="14"/>
      <c r="W248" s="10">
        <v>13</v>
      </c>
      <c r="X248" s="11"/>
      <c r="Y248" s="14"/>
      <c r="Z248" s="9">
        <v>6</v>
      </c>
      <c r="AA248" s="11"/>
      <c r="AB248" s="14"/>
      <c r="AC248" s="14"/>
      <c r="AD248" s="11"/>
      <c r="AE248" s="14"/>
      <c r="AF248" s="10"/>
    </row>
    <row r="249" spans="1:32" ht="51" thickBot="1">
      <c r="A249" s="14">
        <v>66</v>
      </c>
      <c r="B249" s="15" t="s">
        <v>251</v>
      </c>
      <c r="C249" s="7"/>
      <c r="D249" s="10"/>
      <c r="E249" s="10">
        <v>16</v>
      </c>
      <c r="F249" s="10"/>
      <c r="G249" s="10">
        <v>6</v>
      </c>
      <c r="H249" s="10"/>
      <c r="I249" s="10"/>
      <c r="J249" s="10">
        <v>69</v>
      </c>
      <c r="K249" s="11"/>
      <c r="L249" s="19"/>
      <c r="M249" s="14"/>
      <c r="N249" s="10"/>
      <c r="O249" s="11"/>
      <c r="P249" s="14"/>
      <c r="Q249" s="11"/>
      <c r="R249" s="14">
        <v>6</v>
      </c>
      <c r="S249" s="11">
        <v>9</v>
      </c>
      <c r="T249" s="14"/>
      <c r="U249" s="11"/>
      <c r="V249" s="14"/>
      <c r="W249" s="10">
        <v>50</v>
      </c>
      <c r="X249" s="11"/>
      <c r="Y249" s="14"/>
      <c r="Z249" s="9"/>
      <c r="AA249" s="11"/>
      <c r="AB249" s="14"/>
      <c r="AC249" s="14"/>
      <c r="AD249" s="11"/>
      <c r="AE249" s="14"/>
      <c r="AF249" s="10"/>
    </row>
    <row r="250" spans="1:32" ht="101.25" thickBot="1">
      <c r="A250" s="14">
        <v>30</v>
      </c>
      <c r="B250" s="15" t="s">
        <v>277</v>
      </c>
      <c r="C250" s="7"/>
      <c r="D250" s="10"/>
      <c r="E250" s="10">
        <v>1.3</v>
      </c>
      <c r="F250" s="10"/>
      <c r="G250" s="10"/>
      <c r="H250" s="10"/>
      <c r="I250" s="10"/>
      <c r="J250" s="10"/>
      <c r="K250" s="11"/>
      <c r="L250" s="19"/>
      <c r="M250" s="14"/>
      <c r="N250" s="10"/>
      <c r="O250" s="10"/>
      <c r="P250" s="10"/>
      <c r="Q250" s="10">
        <v>1.3</v>
      </c>
      <c r="R250" s="10"/>
      <c r="S250" s="10"/>
      <c r="T250" s="10"/>
      <c r="U250" s="11"/>
      <c r="V250" s="14"/>
      <c r="W250" s="10"/>
      <c r="X250" s="10"/>
      <c r="Y250" s="10"/>
      <c r="Z250" s="10">
        <v>25</v>
      </c>
      <c r="AA250" s="10"/>
      <c r="AB250" s="10"/>
      <c r="AC250" s="10"/>
      <c r="AD250" s="10"/>
      <c r="AE250" s="10"/>
      <c r="AF250" s="10"/>
    </row>
    <row r="251" spans="1:32" ht="201.75" thickBot="1">
      <c r="A251" s="14">
        <v>67</v>
      </c>
      <c r="B251" s="15" t="s">
        <v>205</v>
      </c>
      <c r="C251" s="7"/>
      <c r="D251" s="10"/>
      <c r="E251" s="10"/>
      <c r="F251" s="10"/>
      <c r="G251" s="10"/>
      <c r="H251" s="10"/>
      <c r="I251" s="10"/>
      <c r="J251" s="10">
        <v>50</v>
      </c>
      <c r="K251" s="11"/>
      <c r="L251" s="19"/>
      <c r="M251" s="14"/>
      <c r="N251" s="10"/>
      <c r="O251" s="11"/>
      <c r="P251" s="14"/>
      <c r="Q251" s="11"/>
      <c r="R251" s="14"/>
      <c r="S251" s="11"/>
      <c r="T251" s="14"/>
      <c r="U251" s="19"/>
      <c r="V251" s="14"/>
      <c r="W251" s="10"/>
      <c r="X251" s="11"/>
      <c r="Y251" s="14"/>
      <c r="Z251" s="10"/>
      <c r="AA251" s="11"/>
      <c r="AB251" s="14"/>
      <c r="AC251" s="11"/>
      <c r="AD251" s="14"/>
      <c r="AE251" s="14"/>
      <c r="AF251" s="10"/>
    </row>
    <row r="252" spans="1:32" ht="101.25" thickBot="1">
      <c r="A252" s="7">
        <v>22</v>
      </c>
      <c r="B252" s="15" t="s">
        <v>269</v>
      </c>
      <c r="C252" s="7"/>
      <c r="D252" s="9"/>
      <c r="E252" s="9"/>
      <c r="F252" s="10">
        <v>10</v>
      </c>
      <c r="G252" s="9"/>
      <c r="H252" s="10"/>
      <c r="I252" s="10"/>
      <c r="J252" s="10"/>
      <c r="K252" s="11"/>
      <c r="L252" s="19"/>
      <c r="M252" s="14"/>
      <c r="N252" s="10"/>
      <c r="O252" s="11"/>
      <c r="P252" s="7">
        <v>10</v>
      </c>
      <c r="Q252" s="11"/>
      <c r="R252" s="7"/>
      <c r="S252" s="11"/>
      <c r="T252" s="7"/>
      <c r="U252" s="16"/>
      <c r="V252" s="7"/>
      <c r="W252" s="9"/>
      <c r="X252" s="11"/>
      <c r="Y252" s="7"/>
      <c r="Z252" s="9"/>
      <c r="AA252" s="11"/>
      <c r="AB252" s="7"/>
      <c r="AC252" s="7"/>
      <c r="AD252" s="11"/>
      <c r="AE252" s="7"/>
      <c r="AF252" s="10"/>
    </row>
    <row r="253" spans="1:32" ht="101.25" thickBot="1">
      <c r="A253" s="14" t="s">
        <v>37</v>
      </c>
      <c r="B253" s="15" t="s">
        <v>75</v>
      </c>
      <c r="C253" s="7"/>
      <c r="D253" s="10">
        <v>50</v>
      </c>
      <c r="E253" s="10"/>
      <c r="F253" s="10"/>
      <c r="G253" s="10"/>
      <c r="H253" s="10"/>
      <c r="I253" s="9"/>
      <c r="J253" s="9"/>
      <c r="K253" s="17"/>
      <c r="L253" s="16"/>
      <c r="M253" s="7"/>
      <c r="N253" s="9"/>
      <c r="O253" s="9"/>
      <c r="P253" s="9"/>
      <c r="Q253" s="9"/>
      <c r="R253" s="9"/>
      <c r="S253" s="9"/>
      <c r="T253" s="9"/>
      <c r="U253" s="17"/>
      <c r="V253" s="7"/>
      <c r="W253" s="9"/>
      <c r="X253" s="9"/>
      <c r="Y253" s="9"/>
      <c r="Z253" s="9"/>
      <c r="AA253" s="9"/>
      <c r="AB253" s="9"/>
      <c r="AC253" s="9"/>
      <c r="AD253" s="9"/>
      <c r="AE253" s="9"/>
      <c r="AF253" s="9"/>
    </row>
    <row r="254" spans="1:32" ht="51" thickBot="1">
      <c r="A254" s="7"/>
      <c r="B254" s="8" t="s">
        <v>31</v>
      </c>
      <c r="C254" s="7">
        <f aca="true" t="shared" si="52" ref="C254:AF254">SUM(C247:C253)</f>
        <v>0</v>
      </c>
      <c r="D254" s="7">
        <f t="shared" si="52"/>
        <v>50</v>
      </c>
      <c r="E254" s="7">
        <f t="shared" si="52"/>
        <v>17.3</v>
      </c>
      <c r="F254" s="7">
        <f t="shared" si="52"/>
        <v>10</v>
      </c>
      <c r="G254" s="7">
        <f t="shared" si="52"/>
        <v>6</v>
      </c>
      <c r="H254" s="7">
        <f t="shared" si="52"/>
        <v>0</v>
      </c>
      <c r="I254" s="7">
        <f t="shared" si="52"/>
        <v>62</v>
      </c>
      <c r="J254" s="7">
        <f t="shared" si="52"/>
        <v>222</v>
      </c>
      <c r="K254" s="16">
        <f t="shared" si="52"/>
        <v>0</v>
      </c>
      <c r="L254" s="16">
        <f t="shared" si="52"/>
        <v>0</v>
      </c>
      <c r="M254" s="16">
        <f t="shared" si="52"/>
        <v>0</v>
      </c>
      <c r="N254" s="7">
        <f t="shared" si="52"/>
        <v>0</v>
      </c>
      <c r="O254" s="7">
        <f t="shared" si="52"/>
        <v>0</v>
      </c>
      <c r="P254" s="7">
        <f t="shared" si="52"/>
        <v>11</v>
      </c>
      <c r="Q254" s="7">
        <f t="shared" si="52"/>
        <v>3.3</v>
      </c>
      <c r="R254" s="7">
        <f t="shared" si="52"/>
        <v>10</v>
      </c>
      <c r="S254" s="7">
        <f t="shared" si="52"/>
        <v>9</v>
      </c>
      <c r="T254" s="7">
        <f t="shared" si="52"/>
        <v>0</v>
      </c>
      <c r="U254" s="7">
        <f t="shared" si="52"/>
        <v>0</v>
      </c>
      <c r="V254" s="7">
        <f t="shared" si="52"/>
        <v>0</v>
      </c>
      <c r="W254" s="7">
        <f t="shared" si="52"/>
        <v>63</v>
      </c>
      <c r="X254" s="7">
        <f t="shared" si="52"/>
        <v>0</v>
      </c>
      <c r="Y254" s="7">
        <f t="shared" si="52"/>
        <v>0</v>
      </c>
      <c r="Z254" s="9">
        <f t="shared" si="52"/>
        <v>31</v>
      </c>
      <c r="AA254" s="7">
        <f t="shared" si="52"/>
        <v>0</v>
      </c>
      <c r="AB254" s="7">
        <f t="shared" si="52"/>
        <v>0</v>
      </c>
      <c r="AC254" s="7">
        <f t="shared" si="52"/>
        <v>0</v>
      </c>
      <c r="AD254" s="7">
        <f t="shared" si="52"/>
        <v>0</v>
      </c>
      <c r="AE254" s="7">
        <f t="shared" si="52"/>
        <v>0</v>
      </c>
      <c r="AF254" s="7">
        <f t="shared" si="52"/>
        <v>0</v>
      </c>
    </row>
    <row r="255" spans="1:32" ht="51" thickBot="1">
      <c r="A255" s="272" t="s">
        <v>30</v>
      </c>
      <c r="B255" s="273"/>
      <c r="C255" s="273"/>
      <c r="D255" s="273"/>
      <c r="E255" s="273"/>
      <c r="F255" s="273"/>
      <c r="G255" s="273"/>
      <c r="H255" s="273"/>
      <c r="I255" s="273"/>
      <c r="J255" s="273"/>
      <c r="K255" s="273"/>
      <c r="L255" s="273"/>
      <c r="M255" s="273"/>
      <c r="N255" s="273"/>
      <c r="O255" s="273"/>
      <c r="P255" s="273"/>
      <c r="Q255" s="273"/>
      <c r="R255" s="273"/>
      <c r="S255" s="273"/>
      <c r="T255" s="273"/>
      <c r="U255" s="273"/>
      <c r="V255" s="273"/>
      <c r="W255" s="273"/>
      <c r="X255" s="273"/>
      <c r="Y255" s="273"/>
      <c r="Z255" s="273"/>
      <c r="AA255" s="273"/>
      <c r="AB255" s="273"/>
      <c r="AC255" s="273"/>
      <c r="AD255" s="273"/>
      <c r="AE255" s="273"/>
      <c r="AF255" s="274"/>
    </row>
    <row r="256" spans="1:32" ht="114.75" customHeight="1" thickBot="1">
      <c r="A256" s="14">
        <v>8.9</v>
      </c>
      <c r="B256" s="18" t="s">
        <v>237</v>
      </c>
      <c r="C256" s="14"/>
      <c r="D256" s="10"/>
      <c r="E256" s="14"/>
      <c r="F256" s="14"/>
      <c r="G256" s="14"/>
      <c r="H256" s="10"/>
      <c r="I256" s="10"/>
      <c r="J256" s="10"/>
      <c r="K256" s="11"/>
      <c r="L256" s="19"/>
      <c r="M256" s="14"/>
      <c r="N256" s="11"/>
      <c r="O256" s="7"/>
      <c r="P256" s="11"/>
      <c r="Q256" s="7"/>
      <c r="R256" s="11"/>
      <c r="S256" s="7"/>
      <c r="T256" s="11">
        <v>206</v>
      </c>
      <c r="U256" s="16"/>
      <c r="V256" s="14"/>
      <c r="W256" s="11"/>
      <c r="X256" s="7"/>
      <c r="Y256" s="7"/>
      <c r="Z256" s="11"/>
      <c r="AA256" s="7"/>
      <c r="AB256" s="7"/>
      <c r="AC256" s="11"/>
      <c r="AD256" s="7"/>
      <c r="AE256" s="10"/>
      <c r="AF256" s="10"/>
    </row>
    <row r="257" spans="1:32" ht="51" thickBot="1">
      <c r="A257" s="14">
        <v>68</v>
      </c>
      <c r="B257" s="15" t="s">
        <v>221</v>
      </c>
      <c r="C257" s="7">
        <v>30</v>
      </c>
      <c r="D257" s="10"/>
      <c r="E257" s="10"/>
      <c r="F257" s="10"/>
      <c r="G257" s="10"/>
      <c r="H257" s="10"/>
      <c r="I257" s="10"/>
      <c r="J257" s="10"/>
      <c r="K257" s="10"/>
      <c r="L257" s="10"/>
      <c r="M257" s="14"/>
      <c r="N257" s="10"/>
      <c r="O257" s="10"/>
      <c r="P257" s="10"/>
      <c r="Q257" s="10">
        <v>3</v>
      </c>
      <c r="R257" s="10"/>
      <c r="S257" s="10"/>
      <c r="T257" s="10">
        <v>6</v>
      </c>
      <c r="U257" s="11"/>
      <c r="V257" s="14"/>
      <c r="W257" s="10"/>
      <c r="X257" s="10"/>
      <c r="Y257" s="10"/>
      <c r="Z257" s="10"/>
      <c r="AA257" s="10">
        <v>21</v>
      </c>
      <c r="AB257" s="10"/>
      <c r="AC257" s="10"/>
      <c r="AD257" s="10"/>
      <c r="AE257" s="10"/>
      <c r="AF257" s="10"/>
    </row>
    <row r="258" spans="1:32" ht="51" thickBot="1">
      <c r="A258" s="14"/>
      <c r="B258" s="15" t="s">
        <v>7</v>
      </c>
      <c r="C258" s="7">
        <f>SUM(C256:C257)</f>
        <v>30</v>
      </c>
      <c r="D258" s="7">
        <f aca="true" t="shared" si="53" ref="D258:AF258">SUM(D256:D257)</f>
        <v>0</v>
      </c>
      <c r="E258" s="7">
        <f t="shared" si="53"/>
        <v>0</v>
      </c>
      <c r="F258" s="7">
        <f t="shared" si="53"/>
        <v>0</v>
      </c>
      <c r="G258" s="7">
        <f t="shared" si="53"/>
        <v>0</v>
      </c>
      <c r="H258" s="7">
        <f t="shared" si="53"/>
        <v>0</v>
      </c>
      <c r="I258" s="7">
        <f t="shared" si="53"/>
        <v>0</v>
      </c>
      <c r="J258" s="7">
        <f t="shared" si="53"/>
        <v>0</v>
      </c>
      <c r="K258" s="16">
        <f t="shared" si="53"/>
        <v>0</v>
      </c>
      <c r="L258" s="16">
        <f t="shared" si="53"/>
        <v>0</v>
      </c>
      <c r="M258" s="16">
        <f t="shared" si="53"/>
        <v>0</v>
      </c>
      <c r="N258" s="7">
        <f t="shared" si="53"/>
        <v>0</v>
      </c>
      <c r="O258" s="7">
        <f t="shared" si="53"/>
        <v>0</v>
      </c>
      <c r="P258" s="7">
        <f t="shared" si="53"/>
        <v>0</v>
      </c>
      <c r="Q258" s="7">
        <f t="shared" si="53"/>
        <v>3</v>
      </c>
      <c r="R258" s="7">
        <f t="shared" si="53"/>
        <v>0</v>
      </c>
      <c r="S258" s="7">
        <f t="shared" si="53"/>
        <v>0</v>
      </c>
      <c r="T258" s="7">
        <f t="shared" si="53"/>
        <v>212</v>
      </c>
      <c r="U258" s="7">
        <f t="shared" si="53"/>
        <v>0</v>
      </c>
      <c r="V258" s="7">
        <f t="shared" si="53"/>
        <v>0</v>
      </c>
      <c r="W258" s="7">
        <f t="shared" si="53"/>
        <v>0</v>
      </c>
      <c r="X258" s="7">
        <f t="shared" si="53"/>
        <v>0</v>
      </c>
      <c r="Y258" s="7">
        <f t="shared" si="53"/>
        <v>0</v>
      </c>
      <c r="Z258" s="9">
        <f t="shared" si="53"/>
        <v>0</v>
      </c>
      <c r="AA258" s="7">
        <f t="shared" si="53"/>
        <v>21</v>
      </c>
      <c r="AB258" s="7">
        <f t="shared" si="53"/>
        <v>0</v>
      </c>
      <c r="AC258" s="7">
        <f t="shared" si="53"/>
        <v>0</v>
      </c>
      <c r="AD258" s="7">
        <f t="shared" si="53"/>
        <v>0</v>
      </c>
      <c r="AE258" s="7">
        <f t="shared" si="53"/>
        <v>0</v>
      </c>
      <c r="AF258" s="7">
        <f t="shared" si="53"/>
        <v>0</v>
      </c>
    </row>
    <row r="259" spans="1:32" ht="51" thickBot="1">
      <c r="A259" s="277" t="s">
        <v>32</v>
      </c>
      <c r="B259" s="278"/>
      <c r="C259" s="278"/>
      <c r="D259" s="278"/>
      <c r="E259" s="278"/>
      <c r="F259" s="278"/>
      <c r="G259" s="278"/>
      <c r="H259" s="278"/>
      <c r="I259" s="278"/>
      <c r="J259" s="278"/>
      <c r="K259" s="278"/>
      <c r="L259" s="278"/>
      <c r="M259" s="278"/>
      <c r="N259" s="278"/>
      <c r="O259" s="278"/>
      <c r="P259" s="278"/>
      <c r="Q259" s="278"/>
      <c r="R259" s="278"/>
      <c r="S259" s="278"/>
      <c r="T259" s="278"/>
      <c r="U259" s="278"/>
      <c r="V259" s="278"/>
      <c r="W259" s="278"/>
      <c r="X259" s="278"/>
      <c r="Y259" s="278"/>
      <c r="Z259" s="278"/>
      <c r="AA259" s="278"/>
      <c r="AB259" s="278"/>
      <c r="AC259" s="278"/>
      <c r="AD259" s="278"/>
      <c r="AE259" s="279"/>
      <c r="AF259" s="10"/>
    </row>
    <row r="260" spans="1:32" ht="171.75" customHeight="1" thickBot="1">
      <c r="A260" s="14">
        <v>69</v>
      </c>
      <c r="B260" s="15" t="s">
        <v>44</v>
      </c>
      <c r="C260" s="7"/>
      <c r="D260" s="10"/>
      <c r="E260" s="10"/>
      <c r="F260" s="10"/>
      <c r="G260" s="10"/>
      <c r="H260" s="10"/>
      <c r="I260" s="10"/>
      <c r="J260" s="10">
        <v>12</v>
      </c>
      <c r="K260" s="11"/>
      <c r="L260" s="19"/>
      <c r="M260" s="14"/>
      <c r="N260" s="10"/>
      <c r="O260" s="11"/>
      <c r="P260" s="14"/>
      <c r="Q260" s="11"/>
      <c r="R260" s="14">
        <v>6</v>
      </c>
      <c r="S260" s="11"/>
      <c r="T260" s="14"/>
      <c r="U260" s="11"/>
      <c r="V260" s="14"/>
      <c r="W260" s="10"/>
      <c r="X260" s="11"/>
      <c r="Y260" s="7">
        <v>68</v>
      </c>
      <c r="Z260" s="10"/>
      <c r="AA260" s="11"/>
      <c r="AB260" s="14"/>
      <c r="AC260" s="7"/>
      <c r="AD260" s="11"/>
      <c r="AE260" s="14"/>
      <c r="AF260" s="72"/>
    </row>
    <row r="261" spans="1:32" ht="54.75" customHeight="1" thickBot="1">
      <c r="A261" s="7">
        <v>32</v>
      </c>
      <c r="B261" s="15" t="s">
        <v>41</v>
      </c>
      <c r="C261" s="7"/>
      <c r="D261" s="10"/>
      <c r="E261" s="10"/>
      <c r="F261" s="10"/>
      <c r="G261" s="10"/>
      <c r="H261" s="10"/>
      <c r="I261" s="10">
        <v>111</v>
      </c>
      <c r="J261" s="10"/>
      <c r="K261" s="11"/>
      <c r="L261" s="19"/>
      <c r="M261" s="14"/>
      <c r="N261" s="10"/>
      <c r="O261" s="11"/>
      <c r="P261" s="14"/>
      <c r="Q261" s="11">
        <v>4</v>
      </c>
      <c r="R261" s="14"/>
      <c r="S261" s="11"/>
      <c r="T261" s="14">
        <v>20</v>
      </c>
      <c r="U261" s="19"/>
      <c r="V261" s="14"/>
      <c r="W261" s="10"/>
      <c r="X261" s="11"/>
      <c r="Y261" s="14"/>
      <c r="Z261" s="10"/>
      <c r="AA261" s="11"/>
      <c r="AB261" s="14"/>
      <c r="AC261" s="11"/>
      <c r="AD261" s="14"/>
      <c r="AE261" s="14"/>
      <c r="AF261" s="10"/>
    </row>
    <row r="262" spans="1:32" ht="51" thickBot="1">
      <c r="A262" s="7">
        <v>25</v>
      </c>
      <c r="B262" s="13" t="s">
        <v>8</v>
      </c>
      <c r="C262" s="7"/>
      <c r="D262" s="9"/>
      <c r="E262" s="9"/>
      <c r="F262" s="9"/>
      <c r="G262" s="9"/>
      <c r="H262" s="10"/>
      <c r="I262" s="10"/>
      <c r="J262" s="10"/>
      <c r="K262" s="11"/>
      <c r="L262" s="19"/>
      <c r="M262" s="14"/>
      <c r="N262" s="10"/>
      <c r="O262" s="11"/>
      <c r="P262" s="7">
        <v>12</v>
      </c>
      <c r="Q262" s="11"/>
      <c r="R262" s="7"/>
      <c r="S262" s="11"/>
      <c r="T262" s="7"/>
      <c r="U262" s="16"/>
      <c r="V262" s="7"/>
      <c r="W262" s="9"/>
      <c r="X262" s="11"/>
      <c r="Y262" s="7"/>
      <c r="Z262" s="9"/>
      <c r="AA262" s="11"/>
      <c r="AB262" s="7">
        <v>0.6</v>
      </c>
      <c r="AC262" s="7"/>
      <c r="AD262" s="11"/>
      <c r="AE262" s="7"/>
      <c r="AF262" s="10"/>
    </row>
    <row r="263" spans="1:32" ht="101.25" thickBot="1">
      <c r="A263" s="14" t="s">
        <v>37</v>
      </c>
      <c r="B263" s="15" t="s">
        <v>63</v>
      </c>
      <c r="C263" s="10">
        <v>35</v>
      </c>
      <c r="D263" s="10"/>
      <c r="E263" s="10"/>
      <c r="F263" s="10"/>
      <c r="G263" s="10"/>
      <c r="H263" s="10"/>
      <c r="I263" s="10"/>
      <c r="J263" s="10"/>
      <c r="K263" s="11"/>
      <c r="L263" s="19"/>
      <c r="M263" s="14"/>
      <c r="N263" s="10"/>
      <c r="O263" s="10"/>
      <c r="P263" s="10"/>
      <c r="Q263" s="10"/>
      <c r="R263" s="10"/>
      <c r="S263" s="10"/>
      <c r="T263" s="10"/>
      <c r="U263" s="11"/>
      <c r="V263" s="14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</row>
    <row r="264" spans="1:32" ht="151.5" thickBot="1">
      <c r="A264" s="14">
        <v>14</v>
      </c>
      <c r="B264" s="15" t="s">
        <v>203</v>
      </c>
      <c r="C264" s="7"/>
      <c r="D264" s="10"/>
      <c r="E264" s="10"/>
      <c r="F264" s="10"/>
      <c r="G264" s="10"/>
      <c r="H264" s="10"/>
      <c r="I264" s="10"/>
      <c r="J264" s="10"/>
      <c r="K264" s="11"/>
      <c r="L264" s="19"/>
      <c r="M264" s="14">
        <v>70</v>
      </c>
      <c r="N264" s="10"/>
      <c r="O264" s="10"/>
      <c r="P264" s="10"/>
      <c r="Q264" s="10"/>
      <c r="R264" s="10"/>
      <c r="S264" s="10"/>
      <c r="T264" s="10"/>
      <c r="U264" s="11"/>
      <c r="V264" s="14"/>
      <c r="W264" s="10"/>
      <c r="X264" s="10"/>
      <c r="Y264" s="10"/>
      <c r="Z264" s="10"/>
      <c r="AA264" s="10"/>
      <c r="AB264" s="10"/>
      <c r="AC264" s="10"/>
      <c r="AD264" s="10"/>
      <c r="AE264" s="10"/>
      <c r="AF264" s="9"/>
    </row>
    <row r="265" spans="1:32" ht="51" thickBot="1">
      <c r="A265" s="5"/>
      <c r="B265" s="15" t="s">
        <v>7</v>
      </c>
      <c r="C265" s="7">
        <f>SUM(C260:C264)</f>
        <v>35</v>
      </c>
      <c r="D265" s="7">
        <f aca="true" t="shared" si="54" ref="D265:AF265">SUM(D260:D264)</f>
        <v>0</v>
      </c>
      <c r="E265" s="7">
        <f t="shared" si="54"/>
        <v>0</v>
      </c>
      <c r="F265" s="7">
        <f t="shared" si="54"/>
        <v>0</v>
      </c>
      <c r="G265" s="7">
        <f t="shared" si="54"/>
        <v>0</v>
      </c>
      <c r="H265" s="7">
        <f t="shared" si="54"/>
        <v>0</v>
      </c>
      <c r="I265" s="7">
        <f t="shared" si="54"/>
        <v>111</v>
      </c>
      <c r="J265" s="7">
        <f t="shared" si="54"/>
        <v>12</v>
      </c>
      <c r="K265" s="7">
        <f t="shared" si="54"/>
        <v>0</v>
      </c>
      <c r="L265" s="7">
        <f t="shared" si="54"/>
        <v>0</v>
      </c>
      <c r="M265" s="7">
        <f t="shared" si="54"/>
        <v>70</v>
      </c>
      <c r="N265" s="7">
        <f t="shared" si="54"/>
        <v>0</v>
      </c>
      <c r="O265" s="7">
        <f t="shared" si="54"/>
        <v>0</v>
      </c>
      <c r="P265" s="7">
        <f t="shared" si="54"/>
        <v>12</v>
      </c>
      <c r="Q265" s="7">
        <f t="shared" si="54"/>
        <v>4</v>
      </c>
      <c r="R265" s="7">
        <f t="shared" si="54"/>
        <v>6</v>
      </c>
      <c r="S265" s="7">
        <f t="shared" si="54"/>
        <v>0</v>
      </c>
      <c r="T265" s="7">
        <f t="shared" si="54"/>
        <v>20</v>
      </c>
      <c r="U265" s="7">
        <f t="shared" si="54"/>
        <v>0</v>
      </c>
      <c r="V265" s="7">
        <f t="shared" si="54"/>
        <v>0</v>
      </c>
      <c r="W265" s="7">
        <f t="shared" si="54"/>
        <v>0</v>
      </c>
      <c r="X265" s="7">
        <f t="shared" si="54"/>
        <v>0</v>
      </c>
      <c r="Y265" s="7">
        <f t="shared" si="54"/>
        <v>68</v>
      </c>
      <c r="Z265" s="7">
        <f t="shared" si="54"/>
        <v>0</v>
      </c>
      <c r="AA265" s="7">
        <f t="shared" si="54"/>
        <v>0</v>
      </c>
      <c r="AB265" s="7">
        <f t="shared" si="54"/>
        <v>0.6</v>
      </c>
      <c r="AC265" s="7">
        <f t="shared" si="54"/>
        <v>0</v>
      </c>
      <c r="AD265" s="7">
        <f t="shared" si="54"/>
        <v>0</v>
      </c>
      <c r="AE265" s="7">
        <f t="shared" si="54"/>
        <v>0</v>
      </c>
      <c r="AF265" s="7">
        <f t="shared" si="54"/>
        <v>0</v>
      </c>
    </row>
    <row r="266" spans="1:32" ht="118.5" customHeight="1" thickBot="1">
      <c r="A266" s="78"/>
      <c r="B266" s="15" t="s">
        <v>76</v>
      </c>
      <c r="C266" s="7"/>
      <c r="D266" s="7"/>
      <c r="E266" s="7"/>
      <c r="F266" s="7"/>
      <c r="G266" s="7"/>
      <c r="H266" s="7"/>
      <c r="I266" s="7"/>
      <c r="J266" s="7"/>
      <c r="K266" s="16"/>
      <c r="L266" s="16"/>
      <c r="M266" s="7"/>
      <c r="N266" s="7"/>
      <c r="O266" s="7"/>
      <c r="P266" s="7"/>
      <c r="Q266" s="7"/>
      <c r="R266" s="7"/>
      <c r="S266" s="7"/>
      <c r="T266" s="7"/>
      <c r="U266" s="16"/>
      <c r="V266" s="7"/>
      <c r="W266" s="9"/>
      <c r="X266" s="7"/>
      <c r="Y266" s="7"/>
      <c r="Z266" s="9"/>
      <c r="AA266" s="7"/>
      <c r="AB266" s="7"/>
      <c r="AC266" s="7"/>
      <c r="AD266" s="7"/>
      <c r="AE266" s="7">
        <v>6</v>
      </c>
      <c r="AF266" s="7"/>
    </row>
    <row r="267" spans="1:32" ht="51" thickBot="1">
      <c r="A267" s="14"/>
      <c r="B267" s="20" t="s">
        <v>11</v>
      </c>
      <c r="C267" s="7">
        <f aca="true" t="shared" si="55" ref="C267:L267">SUM(C242+C254+C258+C265+C245)</f>
        <v>115</v>
      </c>
      <c r="D267" s="7">
        <f t="shared" si="55"/>
        <v>50</v>
      </c>
      <c r="E267" s="7">
        <f t="shared" si="55"/>
        <v>17.3</v>
      </c>
      <c r="F267" s="7">
        <f t="shared" si="55"/>
        <v>10</v>
      </c>
      <c r="G267" s="7">
        <f t="shared" si="55"/>
        <v>26</v>
      </c>
      <c r="H267" s="7">
        <f t="shared" si="55"/>
        <v>0</v>
      </c>
      <c r="I267" s="7">
        <f t="shared" si="55"/>
        <v>173</v>
      </c>
      <c r="J267" s="7">
        <f t="shared" si="55"/>
        <v>234</v>
      </c>
      <c r="K267" s="16">
        <f t="shared" si="55"/>
        <v>100</v>
      </c>
      <c r="L267" s="16">
        <f t="shared" si="55"/>
        <v>0</v>
      </c>
      <c r="M267" s="7">
        <f aca="true" t="shared" si="56" ref="M267:AD267">SUM(M242+M254+M258+M265)</f>
        <v>70</v>
      </c>
      <c r="N267" s="7">
        <f t="shared" si="56"/>
        <v>0</v>
      </c>
      <c r="O267" s="7">
        <f t="shared" si="56"/>
        <v>0</v>
      </c>
      <c r="P267" s="7">
        <f t="shared" si="56"/>
        <v>38</v>
      </c>
      <c r="Q267" s="7">
        <f t="shared" si="56"/>
        <v>17.3</v>
      </c>
      <c r="R267" s="7">
        <f t="shared" si="56"/>
        <v>16</v>
      </c>
      <c r="S267" s="7">
        <f t="shared" si="56"/>
        <v>9</v>
      </c>
      <c r="T267" s="7">
        <f t="shared" si="56"/>
        <v>514</v>
      </c>
      <c r="U267" s="7">
        <f t="shared" si="56"/>
        <v>0</v>
      </c>
      <c r="V267" s="7">
        <f t="shared" si="56"/>
        <v>0</v>
      </c>
      <c r="W267" s="7">
        <f t="shared" si="56"/>
        <v>63</v>
      </c>
      <c r="X267" s="7">
        <f t="shared" si="56"/>
        <v>0</v>
      </c>
      <c r="Y267" s="7">
        <f t="shared" si="56"/>
        <v>68</v>
      </c>
      <c r="Z267" s="9">
        <f t="shared" si="56"/>
        <v>31</v>
      </c>
      <c r="AA267" s="7">
        <f t="shared" si="56"/>
        <v>31.7</v>
      </c>
      <c r="AB267" s="7">
        <f t="shared" si="56"/>
        <v>0.6</v>
      </c>
      <c r="AC267" s="7">
        <f t="shared" si="56"/>
        <v>0</v>
      </c>
      <c r="AD267" s="7">
        <f t="shared" si="56"/>
        <v>1.2</v>
      </c>
      <c r="AE267" s="7">
        <v>6</v>
      </c>
      <c r="AF267" s="7">
        <f>SUM(AF242+AF254+AF258+AF265)</f>
        <v>0</v>
      </c>
    </row>
    <row r="268" spans="1:32" ht="51" thickBot="1">
      <c r="A268" s="272" t="s">
        <v>79</v>
      </c>
      <c r="B268" s="273"/>
      <c r="C268" s="273"/>
      <c r="D268" s="273"/>
      <c r="E268" s="273"/>
      <c r="F268" s="273"/>
      <c r="G268" s="273"/>
      <c r="H268" s="273"/>
      <c r="I268" s="273"/>
      <c r="J268" s="273"/>
      <c r="K268" s="273"/>
      <c r="L268" s="273"/>
      <c r="M268" s="273"/>
      <c r="N268" s="273"/>
      <c r="O268" s="273"/>
      <c r="P268" s="273"/>
      <c r="Q268" s="273"/>
      <c r="R268" s="273"/>
      <c r="S268" s="273"/>
      <c r="T268" s="273"/>
      <c r="U268" s="273"/>
      <c r="V268" s="273"/>
      <c r="W268" s="273"/>
      <c r="X268" s="273"/>
      <c r="Y268" s="273"/>
      <c r="Z268" s="273"/>
      <c r="AA268" s="273"/>
      <c r="AB268" s="273"/>
      <c r="AC268" s="273"/>
      <c r="AD268" s="273"/>
      <c r="AE268" s="273"/>
      <c r="AF268" s="274"/>
    </row>
    <row r="269" spans="1:32" ht="51" thickBot="1">
      <c r="A269" s="272" t="s">
        <v>22</v>
      </c>
      <c r="B269" s="273"/>
      <c r="C269" s="273"/>
      <c r="D269" s="273"/>
      <c r="E269" s="273"/>
      <c r="F269" s="273"/>
      <c r="G269" s="273"/>
      <c r="H269" s="273"/>
      <c r="I269" s="273"/>
      <c r="J269" s="273"/>
      <c r="K269" s="273"/>
      <c r="L269" s="273"/>
      <c r="M269" s="273"/>
      <c r="N269" s="273"/>
      <c r="O269" s="273"/>
      <c r="P269" s="273"/>
      <c r="Q269" s="273"/>
      <c r="R269" s="273"/>
      <c r="S269" s="273"/>
      <c r="T269" s="273"/>
      <c r="U269" s="273"/>
      <c r="V269" s="273"/>
      <c r="W269" s="273"/>
      <c r="X269" s="273"/>
      <c r="Y269" s="273"/>
      <c r="Z269" s="273"/>
      <c r="AA269" s="273"/>
      <c r="AB269" s="273"/>
      <c r="AC269" s="273"/>
      <c r="AD269" s="273"/>
      <c r="AE269" s="273"/>
      <c r="AF269" s="274"/>
    </row>
    <row r="270" spans="1:32" ht="48" customHeight="1">
      <c r="A270" s="286" t="s">
        <v>130</v>
      </c>
      <c r="B270" s="282" t="s">
        <v>24</v>
      </c>
      <c r="C270" s="268" t="s">
        <v>63</v>
      </c>
      <c r="D270" s="268" t="s">
        <v>64</v>
      </c>
      <c r="E270" s="268" t="s">
        <v>65</v>
      </c>
      <c r="F270" s="268" t="s">
        <v>66</v>
      </c>
      <c r="G270" s="268" t="s">
        <v>60</v>
      </c>
      <c r="H270" s="268" t="s">
        <v>67</v>
      </c>
      <c r="I270" s="268" t="s">
        <v>114</v>
      </c>
      <c r="J270" s="268" t="s">
        <v>108</v>
      </c>
      <c r="K270" s="79"/>
      <c r="L270" s="79"/>
      <c r="M270" s="268" t="s">
        <v>120</v>
      </c>
      <c r="N270" s="268" t="s">
        <v>69</v>
      </c>
      <c r="O270" s="268" t="s">
        <v>48</v>
      </c>
      <c r="P270" s="268" t="s">
        <v>49</v>
      </c>
      <c r="Q270" s="268" t="s">
        <v>70</v>
      </c>
      <c r="R270" s="268" t="s">
        <v>50</v>
      </c>
      <c r="S270" s="268" t="s">
        <v>71</v>
      </c>
      <c r="T270" s="268" t="s">
        <v>208</v>
      </c>
      <c r="U270" s="275" t="s">
        <v>74</v>
      </c>
      <c r="V270" s="70"/>
      <c r="W270" s="270" t="s">
        <v>111</v>
      </c>
      <c r="X270" s="268" t="s">
        <v>116</v>
      </c>
      <c r="Y270" s="268" t="s">
        <v>117</v>
      </c>
      <c r="Z270" s="270" t="s">
        <v>51</v>
      </c>
      <c r="AA270" s="268" t="s">
        <v>52</v>
      </c>
      <c r="AB270" s="268" t="s">
        <v>54</v>
      </c>
      <c r="AC270" s="70"/>
      <c r="AD270" s="268" t="s">
        <v>72</v>
      </c>
      <c r="AE270" s="268" t="s">
        <v>53</v>
      </c>
      <c r="AF270" s="268" t="s">
        <v>73</v>
      </c>
    </row>
    <row r="271" spans="1:32" ht="407.25" thickBot="1">
      <c r="A271" s="287"/>
      <c r="B271" s="283"/>
      <c r="C271" s="269"/>
      <c r="D271" s="269"/>
      <c r="E271" s="269"/>
      <c r="F271" s="269"/>
      <c r="G271" s="269"/>
      <c r="H271" s="269"/>
      <c r="I271" s="269"/>
      <c r="J271" s="269"/>
      <c r="K271" s="80" t="s">
        <v>68</v>
      </c>
      <c r="L271" s="80" t="s">
        <v>128</v>
      </c>
      <c r="M271" s="269"/>
      <c r="N271" s="269"/>
      <c r="O271" s="269"/>
      <c r="P271" s="269"/>
      <c r="Q271" s="269"/>
      <c r="R271" s="269"/>
      <c r="S271" s="269"/>
      <c r="T271" s="269"/>
      <c r="U271" s="276"/>
      <c r="V271" s="71" t="s">
        <v>185</v>
      </c>
      <c r="W271" s="271"/>
      <c r="X271" s="269"/>
      <c r="Y271" s="269"/>
      <c r="Z271" s="271"/>
      <c r="AA271" s="269"/>
      <c r="AB271" s="269"/>
      <c r="AC271" s="71" t="s">
        <v>184</v>
      </c>
      <c r="AD271" s="269"/>
      <c r="AE271" s="269"/>
      <c r="AF271" s="269"/>
    </row>
    <row r="272" spans="1:32" ht="51" thickBot="1">
      <c r="A272" s="78">
        <v>1</v>
      </c>
      <c r="B272" s="4">
        <v>2</v>
      </c>
      <c r="C272" s="6">
        <v>3</v>
      </c>
      <c r="D272" s="5">
        <v>4</v>
      </c>
      <c r="E272" s="5">
        <v>5</v>
      </c>
      <c r="F272" s="5">
        <v>6</v>
      </c>
      <c r="G272" s="5">
        <v>7</v>
      </c>
      <c r="H272" s="5" t="s">
        <v>55</v>
      </c>
      <c r="I272" s="5">
        <v>9</v>
      </c>
      <c r="J272" s="60">
        <v>10</v>
      </c>
      <c r="K272" s="73">
        <v>11</v>
      </c>
      <c r="L272" s="73">
        <v>12</v>
      </c>
      <c r="M272" s="5">
        <v>13</v>
      </c>
      <c r="N272" s="5">
        <v>14</v>
      </c>
      <c r="O272" s="5">
        <v>15</v>
      </c>
      <c r="P272" s="74">
        <v>16</v>
      </c>
      <c r="Q272" s="5">
        <v>17</v>
      </c>
      <c r="R272" s="74">
        <v>18</v>
      </c>
      <c r="S272" s="5">
        <v>19</v>
      </c>
      <c r="T272" s="74">
        <v>20</v>
      </c>
      <c r="U272" s="5">
        <v>21</v>
      </c>
      <c r="V272" s="5">
        <v>22</v>
      </c>
      <c r="W272" s="5">
        <v>23</v>
      </c>
      <c r="X272" s="75">
        <v>24</v>
      </c>
      <c r="Y272" s="75">
        <v>25</v>
      </c>
      <c r="Z272" s="74">
        <v>26</v>
      </c>
      <c r="AA272" s="5">
        <v>27</v>
      </c>
      <c r="AB272" s="5">
        <v>28</v>
      </c>
      <c r="AC272" s="74">
        <v>29</v>
      </c>
      <c r="AD272" s="5">
        <v>30</v>
      </c>
      <c r="AE272" s="5">
        <v>31</v>
      </c>
      <c r="AF272" s="5">
        <v>32</v>
      </c>
    </row>
    <row r="273" spans="1:32" ht="51" thickBot="1">
      <c r="A273" s="272" t="s">
        <v>6</v>
      </c>
      <c r="B273" s="273"/>
      <c r="C273" s="273"/>
      <c r="D273" s="273"/>
      <c r="E273" s="273"/>
      <c r="F273" s="273"/>
      <c r="G273" s="273"/>
      <c r="H273" s="273"/>
      <c r="I273" s="273"/>
      <c r="J273" s="273"/>
      <c r="K273" s="273"/>
      <c r="L273" s="273"/>
      <c r="M273" s="273"/>
      <c r="N273" s="273"/>
      <c r="O273" s="273"/>
      <c r="P273" s="273"/>
      <c r="Q273" s="273"/>
      <c r="R273" s="273"/>
      <c r="S273" s="273"/>
      <c r="T273" s="273"/>
      <c r="U273" s="273"/>
      <c r="V273" s="273"/>
      <c r="W273" s="273"/>
      <c r="X273" s="273"/>
      <c r="Y273" s="273"/>
      <c r="Z273" s="273"/>
      <c r="AA273" s="273"/>
      <c r="AB273" s="273"/>
      <c r="AC273" s="273"/>
      <c r="AD273" s="273"/>
      <c r="AE273" s="273"/>
      <c r="AF273" s="274"/>
    </row>
    <row r="274" spans="1:32" ht="101.25" thickBot="1">
      <c r="A274" s="7">
        <v>70</v>
      </c>
      <c r="B274" s="8" t="s">
        <v>190</v>
      </c>
      <c r="C274" s="7"/>
      <c r="D274" s="9"/>
      <c r="E274" s="9"/>
      <c r="F274" s="9"/>
      <c r="G274" s="9">
        <v>23</v>
      </c>
      <c r="H274" s="10"/>
      <c r="I274" s="10"/>
      <c r="J274" s="10"/>
      <c r="K274" s="11"/>
      <c r="L274" s="19"/>
      <c r="M274" s="14"/>
      <c r="N274" s="10"/>
      <c r="O274" s="11"/>
      <c r="P274" s="7">
        <v>5</v>
      </c>
      <c r="Q274" s="11">
        <v>3</v>
      </c>
      <c r="R274" s="7"/>
      <c r="S274" s="11"/>
      <c r="T274" s="7">
        <v>150</v>
      </c>
      <c r="U274" s="11"/>
      <c r="V274" s="14"/>
      <c r="W274" s="9"/>
      <c r="X274" s="7"/>
      <c r="Y274" s="10"/>
      <c r="Z274" s="9"/>
      <c r="AA274" s="7"/>
      <c r="AB274" s="7"/>
      <c r="AC274" s="11"/>
      <c r="AD274" s="7"/>
      <c r="AE274" s="11"/>
      <c r="AF274" s="7"/>
    </row>
    <row r="275" spans="1:32" ht="101.25" thickBot="1">
      <c r="A275" s="14">
        <v>36</v>
      </c>
      <c r="B275" s="15" t="s">
        <v>88</v>
      </c>
      <c r="C275" s="7"/>
      <c r="D275" s="10"/>
      <c r="E275" s="10"/>
      <c r="F275" s="10"/>
      <c r="G275" s="10"/>
      <c r="H275" s="10"/>
      <c r="I275" s="10"/>
      <c r="J275" s="10"/>
      <c r="K275" s="11"/>
      <c r="L275" s="19"/>
      <c r="M275" s="14"/>
      <c r="N275" s="10"/>
      <c r="O275" s="14"/>
      <c r="P275" s="7">
        <v>12</v>
      </c>
      <c r="Q275" s="14"/>
      <c r="R275" s="11"/>
      <c r="S275" s="14"/>
      <c r="T275" s="7">
        <v>102</v>
      </c>
      <c r="U275" s="19"/>
      <c r="V275" s="14"/>
      <c r="W275" s="10"/>
      <c r="X275" s="11"/>
      <c r="Y275" s="14"/>
      <c r="Z275" s="11"/>
      <c r="AA275" s="14"/>
      <c r="AB275" s="11"/>
      <c r="AC275" s="14">
        <v>2.4</v>
      </c>
      <c r="AD275" s="14"/>
      <c r="AE275" s="14"/>
      <c r="AF275" s="7"/>
    </row>
    <row r="276" spans="1:32" ht="101.25" thickBot="1">
      <c r="A276" s="14">
        <v>17</v>
      </c>
      <c r="B276" s="15" t="s">
        <v>232</v>
      </c>
      <c r="C276" s="10">
        <v>50</v>
      </c>
      <c r="D276" s="10"/>
      <c r="E276" s="10"/>
      <c r="F276" s="10"/>
      <c r="G276" s="10"/>
      <c r="H276" s="10"/>
      <c r="I276" s="10"/>
      <c r="J276" s="10"/>
      <c r="K276" s="10"/>
      <c r="L276" s="10"/>
      <c r="M276" s="14">
        <v>12</v>
      </c>
      <c r="N276" s="10"/>
      <c r="O276" s="10"/>
      <c r="P276" s="10"/>
      <c r="Q276" s="10"/>
      <c r="R276" s="10"/>
      <c r="S276" s="10"/>
      <c r="T276" s="10"/>
      <c r="U276" s="11"/>
      <c r="V276" s="14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</row>
    <row r="277" spans="1:32" ht="51" thickBot="1">
      <c r="A277" s="14"/>
      <c r="B277" s="15" t="s">
        <v>7</v>
      </c>
      <c r="C277" s="7">
        <f aca="true" t="shared" si="57" ref="C277:AF277">SUM(C274+C275+C276)</f>
        <v>50</v>
      </c>
      <c r="D277" s="7">
        <f t="shared" si="57"/>
        <v>0</v>
      </c>
      <c r="E277" s="7">
        <f t="shared" si="57"/>
        <v>0</v>
      </c>
      <c r="F277" s="7">
        <f t="shared" si="57"/>
        <v>0</v>
      </c>
      <c r="G277" s="7">
        <f t="shared" si="57"/>
        <v>23</v>
      </c>
      <c r="H277" s="7">
        <f t="shared" si="57"/>
        <v>0</v>
      </c>
      <c r="I277" s="7">
        <f t="shared" si="57"/>
        <v>0</v>
      </c>
      <c r="J277" s="7">
        <f t="shared" si="57"/>
        <v>0</v>
      </c>
      <c r="K277" s="16">
        <f t="shared" si="57"/>
        <v>0</v>
      </c>
      <c r="L277" s="16">
        <f t="shared" si="57"/>
        <v>0</v>
      </c>
      <c r="M277" s="7">
        <f t="shared" si="57"/>
        <v>12</v>
      </c>
      <c r="N277" s="7">
        <f t="shared" si="57"/>
        <v>0</v>
      </c>
      <c r="O277" s="7">
        <f t="shared" si="57"/>
        <v>0</v>
      </c>
      <c r="P277" s="7">
        <f t="shared" si="57"/>
        <v>17</v>
      </c>
      <c r="Q277" s="7">
        <f t="shared" si="57"/>
        <v>3</v>
      </c>
      <c r="R277" s="7">
        <f t="shared" si="57"/>
        <v>0</v>
      </c>
      <c r="S277" s="7">
        <f t="shared" si="57"/>
        <v>0</v>
      </c>
      <c r="T277" s="7">
        <f t="shared" si="57"/>
        <v>252</v>
      </c>
      <c r="U277" s="7">
        <f t="shared" si="57"/>
        <v>0</v>
      </c>
      <c r="V277" s="7">
        <f t="shared" si="57"/>
        <v>0</v>
      </c>
      <c r="W277" s="7">
        <f t="shared" si="57"/>
        <v>0</v>
      </c>
      <c r="X277" s="7">
        <f t="shared" si="57"/>
        <v>0</v>
      </c>
      <c r="Y277" s="7">
        <f t="shared" si="57"/>
        <v>0</v>
      </c>
      <c r="Z277" s="9">
        <f t="shared" si="57"/>
        <v>0</v>
      </c>
      <c r="AA277" s="7">
        <f t="shared" si="57"/>
        <v>0</v>
      </c>
      <c r="AB277" s="7">
        <f t="shared" si="57"/>
        <v>0</v>
      </c>
      <c r="AC277" s="7">
        <f t="shared" si="57"/>
        <v>2.4</v>
      </c>
      <c r="AD277" s="7">
        <f t="shared" si="57"/>
        <v>0</v>
      </c>
      <c r="AE277" s="7">
        <f t="shared" si="57"/>
        <v>0</v>
      </c>
      <c r="AF277" s="7">
        <f t="shared" si="57"/>
        <v>0</v>
      </c>
    </row>
    <row r="278" spans="1:32" ht="51" thickBot="1">
      <c r="A278" s="277" t="s">
        <v>59</v>
      </c>
      <c r="B278" s="278"/>
      <c r="C278" s="278"/>
      <c r="D278" s="278"/>
      <c r="E278" s="278"/>
      <c r="F278" s="278"/>
      <c r="G278" s="278"/>
      <c r="H278" s="278"/>
      <c r="I278" s="278"/>
      <c r="J278" s="278"/>
      <c r="K278" s="278"/>
      <c r="L278" s="278"/>
      <c r="M278" s="278"/>
      <c r="N278" s="278"/>
      <c r="O278" s="278"/>
      <c r="P278" s="278"/>
      <c r="Q278" s="278"/>
      <c r="R278" s="278"/>
      <c r="S278" s="278"/>
      <c r="T278" s="278"/>
      <c r="U278" s="278"/>
      <c r="V278" s="278"/>
      <c r="W278" s="278"/>
      <c r="X278" s="278"/>
      <c r="Y278" s="278"/>
      <c r="Z278" s="278"/>
      <c r="AA278" s="278"/>
      <c r="AB278" s="278"/>
      <c r="AC278" s="278"/>
      <c r="AD278" s="278"/>
      <c r="AE278" s="278"/>
      <c r="AF278" s="279"/>
    </row>
    <row r="279" spans="1:32" ht="147.75" customHeight="1" thickBot="1">
      <c r="A279" s="14" t="s">
        <v>37</v>
      </c>
      <c r="B279" s="8" t="s">
        <v>129</v>
      </c>
      <c r="C279" s="7"/>
      <c r="D279" s="10"/>
      <c r="E279" s="10"/>
      <c r="F279" s="10"/>
      <c r="G279" s="10"/>
      <c r="H279" s="10"/>
      <c r="I279" s="10"/>
      <c r="J279" s="10"/>
      <c r="K279" s="11">
        <v>100</v>
      </c>
      <c r="L279" s="19"/>
      <c r="M279" s="14"/>
      <c r="N279" s="10"/>
      <c r="O279" s="11"/>
      <c r="P279" s="7"/>
      <c r="Q279" s="11"/>
      <c r="R279" s="7"/>
      <c r="S279" s="11"/>
      <c r="T279" s="7"/>
      <c r="U279" s="11"/>
      <c r="V279" s="14"/>
      <c r="W279" s="9"/>
      <c r="X279" s="11"/>
      <c r="Y279" s="7"/>
      <c r="Z279" s="9"/>
      <c r="AA279" s="11"/>
      <c r="AB279" s="7"/>
      <c r="AC279" s="11"/>
      <c r="AD279" s="7"/>
      <c r="AE279" s="7"/>
      <c r="AF279" s="10"/>
    </row>
    <row r="280" spans="1:32" ht="51" thickBot="1">
      <c r="A280" s="14"/>
      <c r="B280" s="15" t="s">
        <v>31</v>
      </c>
      <c r="C280" s="7"/>
      <c r="D280" s="10">
        <f aca="true" t="shared" si="58" ref="D280:AF280">SUM(D279)</f>
        <v>0</v>
      </c>
      <c r="E280" s="10">
        <f t="shared" si="58"/>
        <v>0</v>
      </c>
      <c r="F280" s="10">
        <f t="shared" si="58"/>
        <v>0</v>
      </c>
      <c r="G280" s="10">
        <f t="shared" si="58"/>
        <v>0</v>
      </c>
      <c r="H280" s="10">
        <f t="shared" si="58"/>
        <v>0</v>
      </c>
      <c r="I280" s="10">
        <f t="shared" si="58"/>
        <v>0</v>
      </c>
      <c r="J280" s="10">
        <f t="shared" si="58"/>
        <v>0</v>
      </c>
      <c r="K280" s="11">
        <f t="shared" si="58"/>
        <v>100</v>
      </c>
      <c r="L280" s="7">
        <f t="shared" si="58"/>
        <v>0</v>
      </c>
      <c r="M280" s="11">
        <f t="shared" si="58"/>
        <v>0</v>
      </c>
      <c r="N280" s="14">
        <f t="shared" si="58"/>
        <v>0</v>
      </c>
      <c r="O280" s="14">
        <f t="shared" si="58"/>
        <v>0</v>
      </c>
      <c r="P280" s="14">
        <f t="shared" si="58"/>
        <v>0</v>
      </c>
      <c r="Q280" s="14">
        <f t="shared" si="58"/>
        <v>0</v>
      </c>
      <c r="R280" s="14">
        <f t="shared" si="58"/>
        <v>0</v>
      </c>
      <c r="S280" s="14">
        <f t="shared" si="58"/>
        <v>0</v>
      </c>
      <c r="T280" s="14">
        <f t="shared" si="58"/>
        <v>0</v>
      </c>
      <c r="U280" s="14">
        <f t="shared" si="58"/>
        <v>0</v>
      </c>
      <c r="V280" s="14">
        <f t="shared" si="58"/>
        <v>0</v>
      </c>
      <c r="W280" s="14">
        <f t="shared" si="58"/>
        <v>0</v>
      </c>
      <c r="X280" s="14">
        <f t="shared" si="58"/>
        <v>0</v>
      </c>
      <c r="Y280" s="10">
        <f t="shared" si="58"/>
        <v>0</v>
      </c>
      <c r="Z280" s="10">
        <f t="shared" si="58"/>
        <v>0</v>
      </c>
      <c r="AA280" s="10">
        <f t="shared" si="58"/>
        <v>0</v>
      </c>
      <c r="AB280" s="10">
        <f t="shared" si="58"/>
        <v>0</v>
      </c>
      <c r="AC280" s="10">
        <f t="shared" si="58"/>
        <v>0</v>
      </c>
      <c r="AD280" s="10">
        <f t="shared" si="58"/>
        <v>0</v>
      </c>
      <c r="AE280" s="10">
        <f t="shared" si="58"/>
        <v>0</v>
      </c>
      <c r="AF280" s="10">
        <f t="shared" si="58"/>
        <v>0</v>
      </c>
    </row>
    <row r="281" spans="1:32" ht="51" thickBot="1">
      <c r="A281" s="272" t="s">
        <v>9</v>
      </c>
      <c r="B281" s="273"/>
      <c r="C281" s="273"/>
      <c r="D281" s="273"/>
      <c r="E281" s="273"/>
      <c r="F281" s="273"/>
      <c r="G281" s="273"/>
      <c r="H281" s="273"/>
      <c r="I281" s="273"/>
      <c r="J281" s="273"/>
      <c r="K281" s="273"/>
      <c r="L281" s="273"/>
      <c r="M281" s="273"/>
      <c r="N281" s="273"/>
      <c r="O281" s="273"/>
      <c r="P281" s="273"/>
      <c r="Q281" s="273"/>
      <c r="R281" s="273"/>
      <c r="S281" s="273"/>
      <c r="T281" s="273"/>
      <c r="U281" s="273"/>
      <c r="V281" s="273"/>
      <c r="W281" s="273"/>
      <c r="X281" s="273"/>
      <c r="Y281" s="273"/>
      <c r="Z281" s="273"/>
      <c r="AA281" s="273"/>
      <c r="AB281" s="273"/>
      <c r="AC281" s="273"/>
      <c r="AD281" s="273"/>
      <c r="AE281" s="273"/>
      <c r="AF281" s="274"/>
    </row>
    <row r="282" spans="1:32" ht="99.75" customHeight="1" thickBot="1">
      <c r="A282" s="21">
        <v>71</v>
      </c>
      <c r="B282" s="22" t="s">
        <v>265</v>
      </c>
      <c r="C282" s="23"/>
      <c r="D282" s="24"/>
      <c r="E282" s="24"/>
      <c r="F282" s="24"/>
      <c r="G282" s="24"/>
      <c r="H282" s="24"/>
      <c r="I282" s="24"/>
      <c r="J282" s="24">
        <v>46</v>
      </c>
      <c r="K282" s="25"/>
      <c r="L282" s="33"/>
      <c r="M282" s="21"/>
      <c r="N282" s="24">
        <v>11.8</v>
      </c>
      <c r="O282" s="21"/>
      <c r="P282" s="25"/>
      <c r="Q282" s="21"/>
      <c r="R282" s="25">
        <v>4</v>
      </c>
      <c r="S282" s="21"/>
      <c r="T282" s="25"/>
      <c r="U282" s="33"/>
      <c r="V282" s="21"/>
      <c r="W282" s="27"/>
      <c r="X282" s="25"/>
      <c r="Y282" s="21"/>
      <c r="Z282" s="25"/>
      <c r="AA282" s="21"/>
      <c r="AB282" s="23"/>
      <c r="AC282" s="25"/>
      <c r="AD282" s="21"/>
      <c r="AE282" s="21"/>
      <c r="AF282" s="24"/>
    </row>
    <row r="283" spans="1:32" ht="101.25" thickBot="1">
      <c r="A283" s="14">
        <v>72</v>
      </c>
      <c r="B283" s="15" t="s">
        <v>312</v>
      </c>
      <c r="C283" s="7"/>
      <c r="D283" s="10"/>
      <c r="E283" s="10"/>
      <c r="F283" s="10"/>
      <c r="G283" s="10">
        <v>4</v>
      </c>
      <c r="H283" s="10"/>
      <c r="I283" s="10">
        <v>60</v>
      </c>
      <c r="J283" s="10">
        <v>20</v>
      </c>
      <c r="K283" s="11"/>
      <c r="L283" s="19"/>
      <c r="M283" s="14"/>
      <c r="N283" s="10"/>
      <c r="O283" s="14"/>
      <c r="P283" s="11"/>
      <c r="Q283" s="14">
        <v>2</v>
      </c>
      <c r="R283" s="11"/>
      <c r="S283" s="14"/>
      <c r="T283" s="11"/>
      <c r="U283" s="19"/>
      <c r="V283" s="14"/>
      <c r="W283" s="10">
        <v>13</v>
      </c>
      <c r="X283" s="11"/>
      <c r="Y283" s="14"/>
      <c r="Z283" s="11">
        <v>6</v>
      </c>
      <c r="AA283" s="19"/>
      <c r="AB283" s="14"/>
      <c r="AC283" s="11"/>
      <c r="AD283" s="14"/>
      <c r="AE283" s="14"/>
      <c r="AF283" s="10"/>
    </row>
    <row r="284" spans="1:32" ht="51" thickBot="1">
      <c r="A284" s="7">
        <v>73</v>
      </c>
      <c r="B284" s="18" t="s">
        <v>175</v>
      </c>
      <c r="C284" s="7"/>
      <c r="D284" s="10"/>
      <c r="E284" s="10"/>
      <c r="F284" s="10"/>
      <c r="G284" s="10"/>
      <c r="H284" s="10"/>
      <c r="I284" s="10">
        <v>107</v>
      </c>
      <c r="J284" s="10">
        <v>42</v>
      </c>
      <c r="K284" s="11"/>
      <c r="L284" s="19"/>
      <c r="M284" s="14"/>
      <c r="N284" s="10"/>
      <c r="O284" s="11"/>
      <c r="P284" s="14"/>
      <c r="Q284" s="11"/>
      <c r="R284" s="14">
        <v>5</v>
      </c>
      <c r="S284" s="11"/>
      <c r="T284" s="14"/>
      <c r="U284" s="19"/>
      <c r="V284" s="14"/>
      <c r="W284" s="10">
        <v>63</v>
      </c>
      <c r="X284" s="11"/>
      <c r="Y284" s="14"/>
      <c r="Z284" s="10"/>
      <c r="AA284" s="11"/>
      <c r="AB284" s="14"/>
      <c r="AC284" s="11"/>
      <c r="AD284" s="14"/>
      <c r="AE284" s="14"/>
      <c r="AF284" s="10"/>
    </row>
    <row r="285" spans="1:32" ht="51" thickBot="1">
      <c r="A285" s="14">
        <v>74</v>
      </c>
      <c r="B285" s="15" t="s">
        <v>234</v>
      </c>
      <c r="C285" s="7"/>
      <c r="D285" s="10"/>
      <c r="E285" s="10"/>
      <c r="F285" s="10"/>
      <c r="G285" s="10"/>
      <c r="H285" s="10"/>
      <c r="I285" s="10"/>
      <c r="J285" s="10"/>
      <c r="K285" s="11"/>
      <c r="L285" s="19"/>
      <c r="M285" s="14">
        <v>23</v>
      </c>
      <c r="N285" s="10"/>
      <c r="O285" s="11"/>
      <c r="P285" s="14">
        <v>15</v>
      </c>
      <c r="Q285" s="11"/>
      <c r="R285" s="14"/>
      <c r="S285" s="11"/>
      <c r="T285" s="14"/>
      <c r="U285" s="19"/>
      <c r="V285" s="14"/>
      <c r="W285" s="10"/>
      <c r="X285" s="11"/>
      <c r="Y285" s="14"/>
      <c r="Z285" s="10"/>
      <c r="AA285" s="11"/>
      <c r="AB285" s="14"/>
      <c r="AC285" s="11"/>
      <c r="AD285" s="14"/>
      <c r="AE285" s="14"/>
      <c r="AF285" s="10"/>
    </row>
    <row r="286" spans="1:32" ht="101.25" thickBot="1">
      <c r="A286" s="14" t="s">
        <v>37</v>
      </c>
      <c r="B286" s="15" t="s">
        <v>75</v>
      </c>
      <c r="C286" s="7"/>
      <c r="D286" s="10">
        <v>50</v>
      </c>
      <c r="E286" s="10"/>
      <c r="F286" s="10"/>
      <c r="G286" s="10"/>
      <c r="H286" s="10"/>
      <c r="I286" s="9"/>
      <c r="J286" s="9"/>
      <c r="K286" s="17"/>
      <c r="L286" s="16"/>
      <c r="M286" s="7"/>
      <c r="N286" s="9"/>
      <c r="O286" s="9"/>
      <c r="P286" s="9"/>
      <c r="Q286" s="9"/>
      <c r="R286" s="9"/>
      <c r="S286" s="9"/>
      <c r="T286" s="9"/>
      <c r="U286" s="17"/>
      <c r="V286" s="7"/>
      <c r="W286" s="9"/>
      <c r="X286" s="9"/>
      <c r="Y286" s="9"/>
      <c r="Z286" s="9"/>
      <c r="AA286" s="9"/>
      <c r="AB286" s="9"/>
      <c r="AC286" s="9"/>
      <c r="AD286" s="9"/>
      <c r="AE286" s="9"/>
      <c r="AF286" s="10"/>
    </row>
    <row r="287" spans="1:32" ht="51" thickBot="1">
      <c r="A287" s="7"/>
      <c r="B287" s="8" t="s">
        <v>31</v>
      </c>
      <c r="C287" s="7">
        <f aca="true" t="shared" si="59" ref="C287:AF287">SUM(C282:C286)</f>
        <v>0</v>
      </c>
      <c r="D287" s="7">
        <f t="shared" si="59"/>
        <v>50</v>
      </c>
      <c r="E287" s="7">
        <f t="shared" si="59"/>
        <v>0</v>
      </c>
      <c r="F287" s="7">
        <f t="shared" si="59"/>
        <v>0</v>
      </c>
      <c r="G287" s="7">
        <f t="shared" si="59"/>
        <v>4</v>
      </c>
      <c r="H287" s="7">
        <f t="shared" si="59"/>
        <v>0</v>
      </c>
      <c r="I287" s="7">
        <f t="shared" si="59"/>
        <v>167</v>
      </c>
      <c r="J287" s="7">
        <f t="shared" si="59"/>
        <v>108</v>
      </c>
      <c r="K287" s="16">
        <f t="shared" si="59"/>
        <v>0</v>
      </c>
      <c r="L287" s="16">
        <f t="shared" si="59"/>
        <v>0</v>
      </c>
      <c r="M287" s="16">
        <f t="shared" si="59"/>
        <v>23</v>
      </c>
      <c r="N287" s="7">
        <f t="shared" si="59"/>
        <v>11.8</v>
      </c>
      <c r="O287" s="7">
        <f t="shared" si="59"/>
        <v>0</v>
      </c>
      <c r="P287" s="7">
        <f t="shared" si="59"/>
        <v>15</v>
      </c>
      <c r="Q287" s="7">
        <f t="shared" si="59"/>
        <v>2</v>
      </c>
      <c r="R287" s="7">
        <f t="shared" si="59"/>
        <v>9</v>
      </c>
      <c r="S287" s="7">
        <f t="shared" si="59"/>
        <v>0</v>
      </c>
      <c r="T287" s="7">
        <f t="shared" si="59"/>
        <v>0</v>
      </c>
      <c r="U287" s="7">
        <f t="shared" si="59"/>
        <v>0</v>
      </c>
      <c r="V287" s="7">
        <f t="shared" si="59"/>
        <v>0</v>
      </c>
      <c r="W287" s="9">
        <f t="shared" si="59"/>
        <v>76</v>
      </c>
      <c r="X287" s="7">
        <f t="shared" si="59"/>
        <v>0</v>
      </c>
      <c r="Y287" s="7">
        <f t="shared" si="59"/>
        <v>0</v>
      </c>
      <c r="Z287" s="9">
        <f t="shared" si="59"/>
        <v>6</v>
      </c>
      <c r="AA287" s="7">
        <f t="shared" si="59"/>
        <v>0</v>
      </c>
      <c r="AB287" s="7">
        <f t="shared" si="59"/>
        <v>0</v>
      </c>
      <c r="AC287" s="7">
        <f t="shared" si="59"/>
        <v>0</v>
      </c>
      <c r="AD287" s="7">
        <f t="shared" si="59"/>
        <v>0</v>
      </c>
      <c r="AE287" s="7">
        <f t="shared" si="59"/>
        <v>0</v>
      </c>
      <c r="AF287" s="7">
        <f t="shared" si="59"/>
        <v>0</v>
      </c>
    </row>
    <row r="288" spans="1:32" ht="51" thickBot="1">
      <c r="A288" s="272" t="s">
        <v>30</v>
      </c>
      <c r="B288" s="273"/>
      <c r="C288" s="273"/>
      <c r="D288" s="273"/>
      <c r="E288" s="273"/>
      <c r="F288" s="273"/>
      <c r="G288" s="273"/>
      <c r="H288" s="273"/>
      <c r="I288" s="273"/>
      <c r="J288" s="273"/>
      <c r="K288" s="273"/>
      <c r="L288" s="273"/>
      <c r="M288" s="273"/>
      <c r="N288" s="273"/>
      <c r="O288" s="273"/>
      <c r="P288" s="273"/>
      <c r="Q288" s="273"/>
      <c r="R288" s="273"/>
      <c r="S288" s="273"/>
      <c r="T288" s="273"/>
      <c r="U288" s="273"/>
      <c r="V288" s="273"/>
      <c r="W288" s="273"/>
      <c r="X288" s="273"/>
      <c r="Y288" s="273"/>
      <c r="Z288" s="273"/>
      <c r="AA288" s="273"/>
      <c r="AB288" s="273"/>
      <c r="AC288" s="273"/>
      <c r="AD288" s="273"/>
      <c r="AE288" s="273"/>
      <c r="AF288" s="274"/>
    </row>
    <row r="289" spans="1:32" ht="90.75" customHeight="1" thickBot="1">
      <c r="A289" s="14">
        <v>8.9</v>
      </c>
      <c r="B289" s="18" t="s">
        <v>237</v>
      </c>
      <c r="C289" s="14"/>
      <c r="D289" s="10"/>
      <c r="E289" s="14"/>
      <c r="F289" s="14"/>
      <c r="G289" s="14"/>
      <c r="H289" s="10"/>
      <c r="I289" s="10"/>
      <c r="J289" s="10"/>
      <c r="K289" s="11"/>
      <c r="L289" s="19"/>
      <c r="M289" s="14"/>
      <c r="N289" s="11"/>
      <c r="O289" s="7"/>
      <c r="P289" s="11"/>
      <c r="Q289" s="7"/>
      <c r="R289" s="11"/>
      <c r="S289" s="7"/>
      <c r="T289" s="11">
        <v>185</v>
      </c>
      <c r="U289" s="16"/>
      <c r="V289" s="14"/>
      <c r="W289" s="11"/>
      <c r="X289" s="7"/>
      <c r="Y289" s="7"/>
      <c r="Z289" s="11"/>
      <c r="AA289" s="7"/>
      <c r="AB289" s="7"/>
      <c r="AC289" s="11"/>
      <c r="AD289" s="7"/>
      <c r="AE289" s="10"/>
      <c r="AF289" s="10"/>
    </row>
    <row r="290" spans="1:32" ht="51" thickBot="1">
      <c r="A290" s="14">
        <v>75</v>
      </c>
      <c r="B290" s="18" t="s">
        <v>220</v>
      </c>
      <c r="C290" s="7"/>
      <c r="D290" s="10"/>
      <c r="E290" s="10">
        <v>39</v>
      </c>
      <c r="F290" s="10"/>
      <c r="G290" s="10"/>
      <c r="H290" s="10"/>
      <c r="I290" s="10"/>
      <c r="J290" s="10"/>
      <c r="K290" s="11"/>
      <c r="L290" s="19"/>
      <c r="M290" s="14"/>
      <c r="N290" s="10"/>
      <c r="O290" s="10"/>
      <c r="P290" s="10">
        <v>11</v>
      </c>
      <c r="Q290" s="10">
        <v>10</v>
      </c>
      <c r="R290" s="10">
        <v>0.4</v>
      </c>
      <c r="S290" s="10">
        <v>5.4</v>
      </c>
      <c r="T290" s="10">
        <v>14</v>
      </c>
      <c r="U290" s="11"/>
      <c r="V290" s="14"/>
      <c r="W290" s="10"/>
      <c r="X290" s="10"/>
      <c r="Y290" s="10"/>
      <c r="Z290" s="10"/>
      <c r="AA290" s="10"/>
      <c r="AB290" s="10"/>
      <c r="AC290" s="10"/>
      <c r="AD290" s="10"/>
      <c r="AE290" s="10"/>
      <c r="AF290" s="10">
        <v>1.1</v>
      </c>
    </row>
    <row r="291" spans="1:32" ht="51" thickBot="1">
      <c r="A291" s="14"/>
      <c r="B291" s="15" t="s">
        <v>7</v>
      </c>
      <c r="C291" s="7">
        <f>SUM(C289+C290)</f>
        <v>0</v>
      </c>
      <c r="D291" s="7">
        <f aca="true" t="shared" si="60" ref="D291:AF291">SUM(D289+D290)</f>
        <v>0</v>
      </c>
      <c r="E291" s="7">
        <f t="shared" si="60"/>
        <v>39</v>
      </c>
      <c r="F291" s="7">
        <f t="shared" si="60"/>
        <v>0</v>
      </c>
      <c r="G291" s="7">
        <f t="shared" si="60"/>
        <v>0</v>
      </c>
      <c r="H291" s="7">
        <f t="shared" si="60"/>
        <v>0</v>
      </c>
      <c r="I291" s="7">
        <f t="shared" si="60"/>
        <v>0</v>
      </c>
      <c r="J291" s="7">
        <f t="shared" si="60"/>
        <v>0</v>
      </c>
      <c r="K291" s="16">
        <f t="shared" si="60"/>
        <v>0</v>
      </c>
      <c r="L291" s="16">
        <f t="shared" si="60"/>
        <v>0</v>
      </c>
      <c r="M291" s="7">
        <f t="shared" si="60"/>
        <v>0</v>
      </c>
      <c r="N291" s="7">
        <f t="shared" si="60"/>
        <v>0</v>
      </c>
      <c r="O291" s="7">
        <f t="shared" si="60"/>
        <v>0</v>
      </c>
      <c r="P291" s="7">
        <f t="shared" si="60"/>
        <v>11</v>
      </c>
      <c r="Q291" s="7">
        <f t="shared" si="60"/>
        <v>10</v>
      </c>
      <c r="R291" s="7">
        <f t="shared" si="60"/>
        <v>0.4</v>
      </c>
      <c r="S291" s="7">
        <f t="shared" si="60"/>
        <v>5.4</v>
      </c>
      <c r="T291" s="7">
        <f t="shared" si="60"/>
        <v>199</v>
      </c>
      <c r="U291" s="7">
        <f t="shared" si="60"/>
        <v>0</v>
      </c>
      <c r="V291" s="7">
        <f t="shared" si="60"/>
        <v>0</v>
      </c>
      <c r="W291" s="7">
        <f t="shared" si="60"/>
        <v>0</v>
      </c>
      <c r="X291" s="7">
        <f t="shared" si="60"/>
        <v>0</v>
      </c>
      <c r="Y291" s="7">
        <f t="shared" si="60"/>
        <v>0</v>
      </c>
      <c r="Z291" s="7">
        <f t="shared" si="60"/>
        <v>0</v>
      </c>
      <c r="AA291" s="7">
        <f t="shared" si="60"/>
        <v>0</v>
      </c>
      <c r="AB291" s="7">
        <f t="shared" si="60"/>
        <v>0</v>
      </c>
      <c r="AC291" s="7">
        <f t="shared" si="60"/>
        <v>0</v>
      </c>
      <c r="AD291" s="7">
        <f t="shared" si="60"/>
        <v>0</v>
      </c>
      <c r="AE291" s="7">
        <f t="shared" si="60"/>
        <v>0</v>
      </c>
      <c r="AF291" s="7">
        <f t="shared" si="60"/>
        <v>1.1</v>
      </c>
    </row>
    <row r="292" spans="1:32" ht="51" thickBot="1">
      <c r="A292" s="277" t="s">
        <v>32</v>
      </c>
      <c r="B292" s="278"/>
      <c r="C292" s="278"/>
      <c r="D292" s="278"/>
      <c r="E292" s="278"/>
      <c r="F292" s="278"/>
      <c r="G292" s="278"/>
      <c r="H292" s="278"/>
      <c r="I292" s="278"/>
      <c r="J292" s="278"/>
      <c r="K292" s="278"/>
      <c r="L292" s="278"/>
      <c r="M292" s="278"/>
      <c r="N292" s="278"/>
      <c r="O292" s="278"/>
      <c r="P292" s="278"/>
      <c r="Q292" s="278"/>
      <c r="R292" s="278"/>
      <c r="S292" s="278"/>
      <c r="T292" s="278"/>
      <c r="U292" s="278"/>
      <c r="V292" s="278"/>
      <c r="W292" s="278"/>
      <c r="X292" s="278"/>
      <c r="Y292" s="278"/>
      <c r="Z292" s="278"/>
      <c r="AA292" s="278"/>
      <c r="AB292" s="278"/>
      <c r="AC292" s="278"/>
      <c r="AD292" s="278"/>
      <c r="AE292" s="278"/>
      <c r="AF292" s="279"/>
    </row>
    <row r="293" spans="1:32" ht="51" thickBot="1">
      <c r="A293" s="14">
        <v>76</v>
      </c>
      <c r="B293" s="15" t="s">
        <v>181</v>
      </c>
      <c r="C293" s="7"/>
      <c r="D293" s="10"/>
      <c r="E293" s="10"/>
      <c r="F293" s="10"/>
      <c r="G293" s="10"/>
      <c r="H293" s="10"/>
      <c r="I293" s="10">
        <v>30</v>
      </c>
      <c r="J293" s="10">
        <v>112</v>
      </c>
      <c r="K293" s="11"/>
      <c r="L293" s="19"/>
      <c r="M293" s="14"/>
      <c r="N293" s="10"/>
      <c r="O293" s="14"/>
      <c r="P293" s="11"/>
      <c r="Q293" s="14"/>
      <c r="R293" s="11">
        <v>14</v>
      </c>
      <c r="S293" s="14"/>
      <c r="T293" s="11"/>
      <c r="U293" s="19"/>
      <c r="V293" s="14"/>
      <c r="W293" s="9"/>
      <c r="X293" s="11"/>
      <c r="Y293" s="14"/>
      <c r="Z293" s="11"/>
      <c r="AA293" s="14"/>
      <c r="AB293" s="7"/>
      <c r="AC293" s="11"/>
      <c r="AD293" s="14"/>
      <c r="AE293" s="14"/>
      <c r="AF293" s="10"/>
    </row>
    <row r="294" spans="1:32" ht="51" thickBot="1">
      <c r="A294" s="14">
        <v>11</v>
      </c>
      <c r="B294" s="29" t="s">
        <v>188</v>
      </c>
      <c r="C294" s="7"/>
      <c r="D294" s="9"/>
      <c r="E294" s="9"/>
      <c r="F294" s="9"/>
      <c r="G294" s="9"/>
      <c r="H294" s="10"/>
      <c r="I294" s="10"/>
      <c r="J294" s="10"/>
      <c r="K294" s="11"/>
      <c r="L294" s="19"/>
      <c r="M294" s="14"/>
      <c r="N294" s="10"/>
      <c r="O294" s="11"/>
      <c r="P294" s="7"/>
      <c r="Q294" s="11">
        <v>3</v>
      </c>
      <c r="R294" s="7"/>
      <c r="S294" s="11">
        <v>40</v>
      </c>
      <c r="T294" s="7">
        <v>50</v>
      </c>
      <c r="U294" s="11"/>
      <c r="V294" s="14"/>
      <c r="W294" s="9"/>
      <c r="X294" s="7"/>
      <c r="Y294" s="10"/>
      <c r="Z294" s="9"/>
      <c r="AA294" s="7"/>
      <c r="AB294" s="7"/>
      <c r="AC294" s="11"/>
      <c r="AD294" s="7"/>
      <c r="AE294" s="11"/>
      <c r="AF294" s="7"/>
    </row>
    <row r="295" spans="1:32" ht="101.25" thickBot="1">
      <c r="A295" s="14" t="s">
        <v>37</v>
      </c>
      <c r="B295" s="15" t="s">
        <v>63</v>
      </c>
      <c r="C295" s="10">
        <v>35</v>
      </c>
      <c r="D295" s="10"/>
      <c r="E295" s="10"/>
      <c r="F295" s="10"/>
      <c r="G295" s="10"/>
      <c r="H295" s="10"/>
      <c r="I295" s="10"/>
      <c r="J295" s="10"/>
      <c r="K295" s="11"/>
      <c r="L295" s="19"/>
      <c r="M295" s="14"/>
      <c r="N295" s="10"/>
      <c r="O295" s="10"/>
      <c r="P295" s="10"/>
      <c r="Q295" s="10"/>
      <c r="R295" s="10"/>
      <c r="S295" s="10"/>
      <c r="T295" s="10"/>
      <c r="U295" s="11"/>
      <c r="V295" s="14"/>
      <c r="W295" s="9"/>
      <c r="X295" s="11"/>
      <c r="Y295" s="14"/>
      <c r="Z295" s="10"/>
      <c r="AA295" s="10"/>
      <c r="AB295" s="10"/>
      <c r="AC295" s="10"/>
      <c r="AD295" s="10"/>
      <c r="AE295" s="10"/>
      <c r="AF295" s="10"/>
    </row>
    <row r="296" spans="1:32" ht="51" thickBot="1">
      <c r="A296" s="7">
        <v>25</v>
      </c>
      <c r="B296" s="13" t="s">
        <v>8</v>
      </c>
      <c r="C296" s="7"/>
      <c r="D296" s="9"/>
      <c r="E296" s="9"/>
      <c r="F296" s="9"/>
      <c r="G296" s="9"/>
      <c r="H296" s="10"/>
      <c r="I296" s="10"/>
      <c r="J296" s="10"/>
      <c r="K296" s="11"/>
      <c r="L296" s="19"/>
      <c r="M296" s="14"/>
      <c r="N296" s="10"/>
      <c r="O296" s="11"/>
      <c r="P296" s="7">
        <v>12</v>
      </c>
      <c r="Q296" s="11"/>
      <c r="R296" s="7"/>
      <c r="S296" s="11"/>
      <c r="T296" s="7"/>
      <c r="U296" s="16"/>
      <c r="V296" s="7"/>
      <c r="W296" s="9"/>
      <c r="X296" s="11"/>
      <c r="Y296" s="7"/>
      <c r="Z296" s="9"/>
      <c r="AA296" s="11"/>
      <c r="AB296" s="7">
        <v>0.6</v>
      </c>
      <c r="AC296" s="7"/>
      <c r="AD296" s="11"/>
      <c r="AE296" s="7"/>
      <c r="AF296" s="10"/>
    </row>
    <row r="297" spans="1:32" ht="51" thickBot="1">
      <c r="A297" s="5"/>
      <c r="B297" s="15" t="s">
        <v>7</v>
      </c>
      <c r="C297" s="7">
        <f aca="true" t="shared" si="61" ref="C297:AF297">SUM(C293:C296)</f>
        <v>35</v>
      </c>
      <c r="D297" s="7">
        <f t="shared" si="61"/>
        <v>0</v>
      </c>
      <c r="E297" s="7">
        <f t="shared" si="61"/>
        <v>0</v>
      </c>
      <c r="F297" s="7">
        <f t="shared" si="61"/>
        <v>0</v>
      </c>
      <c r="G297" s="7">
        <f t="shared" si="61"/>
        <v>0</v>
      </c>
      <c r="H297" s="7">
        <f t="shared" si="61"/>
        <v>0</v>
      </c>
      <c r="I297" s="7">
        <f t="shared" si="61"/>
        <v>30</v>
      </c>
      <c r="J297" s="7">
        <f t="shared" si="61"/>
        <v>112</v>
      </c>
      <c r="K297" s="7">
        <f t="shared" si="61"/>
        <v>0</v>
      </c>
      <c r="L297" s="7">
        <f t="shared" si="61"/>
        <v>0</v>
      </c>
      <c r="M297" s="7">
        <f t="shared" si="61"/>
        <v>0</v>
      </c>
      <c r="N297" s="7">
        <f t="shared" si="61"/>
        <v>0</v>
      </c>
      <c r="O297" s="7">
        <f t="shared" si="61"/>
        <v>0</v>
      </c>
      <c r="P297" s="7">
        <f t="shared" si="61"/>
        <v>12</v>
      </c>
      <c r="Q297" s="7">
        <f t="shared" si="61"/>
        <v>3</v>
      </c>
      <c r="R297" s="7">
        <f t="shared" si="61"/>
        <v>14</v>
      </c>
      <c r="S297" s="7">
        <f t="shared" si="61"/>
        <v>40</v>
      </c>
      <c r="T297" s="7">
        <f t="shared" si="61"/>
        <v>50</v>
      </c>
      <c r="U297" s="7">
        <f t="shared" si="61"/>
        <v>0</v>
      </c>
      <c r="V297" s="7">
        <f t="shared" si="61"/>
        <v>0</v>
      </c>
      <c r="W297" s="7">
        <f t="shared" si="61"/>
        <v>0</v>
      </c>
      <c r="X297" s="7">
        <f t="shared" si="61"/>
        <v>0</v>
      </c>
      <c r="Y297" s="7">
        <f t="shared" si="61"/>
        <v>0</v>
      </c>
      <c r="Z297" s="7">
        <f t="shared" si="61"/>
        <v>0</v>
      </c>
      <c r="AA297" s="7">
        <f t="shared" si="61"/>
        <v>0</v>
      </c>
      <c r="AB297" s="7">
        <f t="shared" si="61"/>
        <v>0.6</v>
      </c>
      <c r="AC297" s="7">
        <f t="shared" si="61"/>
        <v>0</v>
      </c>
      <c r="AD297" s="7">
        <f t="shared" si="61"/>
        <v>0</v>
      </c>
      <c r="AE297" s="7">
        <f t="shared" si="61"/>
        <v>0</v>
      </c>
      <c r="AF297" s="7">
        <f t="shared" si="61"/>
        <v>0</v>
      </c>
    </row>
    <row r="298" spans="1:32" ht="117.75" customHeight="1" thickBot="1">
      <c r="A298" s="78"/>
      <c r="B298" s="15" t="s">
        <v>76</v>
      </c>
      <c r="C298" s="7"/>
      <c r="D298" s="7"/>
      <c r="E298" s="7"/>
      <c r="F298" s="7"/>
      <c r="G298" s="7"/>
      <c r="H298" s="7"/>
      <c r="I298" s="7"/>
      <c r="J298" s="7"/>
      <c r="K298" s="16"/>
      <c r="L298" s="16"/>
      <c r="M298" s="7"/>
      <c r="N298" s="7"/>
      <c r="O298" s="7"/>
      <c r="P298" s="7"/>
      <c r="Q298" s="7"/>
      <c r="R298" s="7"/>
      <c r="S298" s="7"/>
      <c r="T298" s="7"/>
      <c r="U298" s="16"/>
      <c r="V298" s="7"/>
      <c r="W298" s="9"/>
      <c r="X298" s="7"/>
      <c r="Y298" s="7"/>
      <c r="Z298" s="9"/>
      <c r="AA298" s="7"/>
      <c r="AB298" s="7"/>
      <c r="AC298" s="7"/>
      <c r="AD298" s="7"/>
      <c r="AE298" s="7">
        <v>6</v>
      </c>
      <c r="AF298" s="7"/>
    </row>
    <row r="299" spans="1:32" ht="51" thickBot="1">
      <c r="A299" s="14"/>
      <c r="B299" s="20" t="s">
        <v>11</v>
      </c>
      <c r="C299" s="7">
        <f aca="true" t="shared" si="62" ref="C299:W299">SUM(C277+C280+C287+C291+C297)</f>
        <v>85</v>
      </c>
      <c r="D299" s="7">
        <f t="shared" si="62"/>
        <v>50</v>
      </c>
      <c r="E299" s="7">
        <f t="shared" si="62"/>
        <v>39</v>
      </c>
      <c r="F299" s="7">
        <f t="shared" si="62"/>
        <v>0</v>
      </c>
      <c r="G299" s="7">
        <f t="shared" si="62"/>
        <v>27</v>
      </c>
      <c r="H299" s="7">
        <f t="shared" si="62"/>
        <v>0</v>
      </c>
      <c r="I299" s="7">
        <f t="shared" si="62"/>
        <v>197</v>
      </c>
      <c r="J299" s="7">
        <f t="shared" si="62"/>
        <v>220</v>
      </c>
      <c r="K299" s="16">
        <f t="shared" si="62"/>
        <v>100</v>
      </c>
      <c r="L299" s="16">
        <f t="shared" si="62"/>
        <v>0</v>
      </c>
      <c r="M299" s="16">
        <f t="shared" si="62"/>
        <v>35</v>
      </c>
      <c r="N299" s="7">
        <f t="shared" si="62"/>
        <v>11.8</v>
      </c>
      <c r="O299" s="7">
        <f t="shared" si="62"/>
        <v>0</v>
      </c>
      <c r="P299" s="7">
        <f t="shared" si="62"/>
        <v>55</v>
      </c>
      <c r="Q299" s="7">
        <f t="shared" si="62"/>
        <v>18</v>
      </c>
      <c r="R299" s="7">
        <f t="shared" si="62"/>
        <v>23.4</v>
      </c>
      <c r="S299" s="7">
        <f t="shared" si="62"/>
        <v>45.4</v>
      </c>
      <c r="T299" s="7">
        <f t="shared" si="62"/>
        <v>501</v>
      </c>
      <c r="U299" s="7">
        <f t="shared" si="62"/>
        <v>0</v>
      </c>
      <c r="V299" s="7">
        <f t="shared" si="62"/>
        <v>0</v>
      </c>
      <c r="W299" s="7">
        <f t="shared" si="62"/>
        <v>76</v>
      </c>
      <c r="X299" s="7">
        <f aca="true" t="shared" si="63" ref="X299:AD299">SUM(X277+X287+X291+X297)</f>
        <v>0</v>
      </c>
      <c r="Y299" s="7">
        <f t="shared" si="63"/>
        <v>0</v>
      </c>
      <c r="Z299" s="9">
        <f t="shared" si="63"/>
        <v>6</v>
      </c>
      <c r="AA299" s="7">
        <f t="shared" si="63"/>
        <v>0</v>
      </c>
      <c r="AB299" s="7">
        <f t="shared" si="63"/>
        <v>0.6</v>
      </c>
      <c r="AC299" s="7">
        <f t="shared" si="63"/>
        <v>2.4</v>
      </c>
      <c r="AD299" s="7">
        <f t="shared" si="63"/>
        <v>0</v>
      </c>
      <c r="AE299" s="7">
        <v>6</v>
      </c>
      <c r="AF299" s="7">
        <f>SUM(AF277+AF287+AF291+AF297)</f>
        <v>1.1</v>
      </c>
    </row>
    <row r="300" spans="1:32" ht="51" thickBot="1">
      <c r="A300" s="272" t="s">
        <v>43</v>
      </c>
      <c r="B300" s="273"/>
      <c r="C300" s="273"/>
      <c r="D300" s="273"/>
      <c r="E300" s="273"/>
      <c r="F300" s="273"/>
      <c r="G300" s="273"/>
      <c r="H300" s="273"/>
      <c r="I300" s="273"/>
      <c r="J300" s="273"/>
      <c r="K300" s="273"/>
      <c r="L300" s="273"/>
      <c r="M300" s="273"/>
      <c r="N300" s="273"/>
      <c r="O300" s="273"/>
      <c r="P300" s="273"/>
      <c r="Q300" s="273"/>
      <c r="R300" s="273"/>
      <c r="S300" s="273"/>
      <c r="T300" s="273"/>
      <c r="U300" s="273"/>
      <c r="V300" s="273"/>
      <c r="W300" s="273"/>
      <c r="X300" s="273"/>
      <c r="Y300" s="273"/>
      <c r="Z300" s="273"/>
      <c r="AA300" s="273"/>
      <c r="AB300" s="273"/>
      <c r="AC300" s="273"/>
      <c r="AD300" s="273"/>
      <c r="AE300" s="273"/>
      <c r="AF300" s="274"/>
    </row>
    <row r="301" spans="1:32" ht="51" thickBot="1">
      <c r="A301" s="272" t="s">
        <v>23</v>
      </c>
      <c r="B301" s="273"/>
      <c r="C301" s="273"/>
      <c r="D301" s="273"/>
      <c r="E301" s="273"/>
      <c r="F301" s="273"/>
      <c r="G301" s="273"/>
      <c r="H301" s="273"/>
      <c r="I301" s="273"/>
      <c r="J301" s="273"/>
      <c r="K301" s="273"/>
      <c r="L301" s="273"/>
      <c r="M301" s="273"/>
      <c r="N301" s="273"/>
      <c r="O301" s="273"/>
      <c r="P301" s="273"/>
      <c r="Q301" s="273"/>
      <c r="R301" s="273"/>
      <c r="S301" s="273"/>
      <c r="T301" s="273"/>
      <c r="U301" s="273"/>
      <c r="V301" s="273"/>
      <c r="W301" s="273"/>
      <c r="X301" s="273"/>
      <c r="Y301" s="273"/>
      <c r="Z301" s="273"/>
      <c r="AA301" s="273"/>
      <c r="AB301" s="273"/>
      <c r="AC301" s="273"/>
      <c r="AD301" s="273"/>
      <c r="AE301" s="273"/>
      <c r="AF301" s="274"/>
    </row>
    <row r="302" spans="1:32" ht="48" customHeight="1">
      <c r="A302" s="286" t="s">
        <v>130</v>
      </c>
      <c r="B302" s="282" t="s">
        <v>24</v>
      </c>
      <c r="C302" s="268" t="s">
        <v>63</v>
      </c>
      <c r="D302" s="268" t="s">
        <v>64</v>
      </c>
      <c r="E302" s="268" t="s">
        <v>65</v>
      </c>
      <c r="F302" s="268" t="s">
        <v>66</v>
      </c>
      <c r="G302" s="268" t="s">
        <v>60</v>
      </c>
      <c r="H302" s="268" t="s">
        <v>67</v>
      </c>
      <c r="I302" s="268" t="s">
        <v>114</v>
      </c>
      <c r="J302" s="268" t="s">
        <v>108</v>
      </c>
      <c r="K302" s="79"/>
      <c r="L302" s="79"/>
      <c r="M302" s="268" t="s">
        <v>120</v>
      </c>
      <c r="N302" s="268" t="s">
        <v>69</v>
      </c>
      <c r="O302" s="268" t="s">
        <v>48</v>
      </c>
      <c r="P302" s="268" t="s">
        <v>49</v>
      </c>
      <c r="Q302" s="268" t="s">
        <v>70</v>
      </c>
      <c r="R302" s="268" t="s">
        <v>50</v>
      </c>
      <c r="S302" s="268" t="s">
        <v>71</v>
      </c>
      <c r="T302" s="268" t="s">
        <v>208</v>
      </c>
      <c r="U302" s="275" t="s">
        <v>74</v>
      </c>
      <c r="V302" s="70"/>
      <c r="W302" s="270" t="s">
        <v>111</v>
      </c>
      <c r="X302" s="268" t="s">
        <v>116</v>
      </c>
      <c r="Y302" s="268" t="s">
        <v>117</v>
      </c>
      <c r="Z302" s="270" t="s">
        <v>51</v>
      </c>
      <c r="AA302" s="268" t="s">
        <v>52</v>
      </c>
      <c r="AB302" s="268" t="s">
        <v>54</v>
      </c>
      <c r="AC302" s="70"/>
      <c r="AD302" s="268" t="s">
        <v>72</v>
      </c>
      <c r="AE302" s="268" t="s">
        <v>53</v>
      </c>
      <c r="AF302" s="268" t="s">
        <v>73</v>
      </c>
    </row>
    <row r="303" spans="1:32" ht="407.25" thickBot="1">
      <c r="A303" s="287"/>
      <c r="B303" s="283"/>
      <c r="C303" s="269"/>
      <c r="D303" s="269"/>
      <c r="E303" s="269"/>
      <c r="F303" s="269"/>
      <c r="G303" s="269"/>
      <c r="H303" s="269"/>
      <c r="I303" s="269"/>
      <c r="J303" s="269"/>
      <c r="K303" s="80" t="s">
        <v>68</v>
      </c>
      <c r="L303" s="80" t="s">
        <v>128</v>
      </c>
      <c r="M303" s="269"/>
      <c r="N303" s="269"/>
      <c r="O303" s="269"/>
      <c r="P303" s="269"/>
      <c r="Q303" s="269"/>
      <c r="R303" s="269"/>
      <c r="S303" s="269"/>
      <c r="T303" s="269"/>
      <c r="U303" s="276"/>
      <c r="V303" s="71" t="s">
        <v>185</v>
      </c>
      <c r="W303" s="271"/>
      <c r="X303" s="269"/>
      <c r="Y303" s="269"/>
      <c r="Z303" s="271"/>
      <c r="AA303" s="269"/>
      <c r="AB303" s="269"/>
      <c r="AC303" s="71" t="s">
        <v>184</v>
      </c>
      <c r="AD303" s="269"/>
      <c r="AE303" s="269"/>
      <c r="AF303" s="269"/>
    </row>
    <row r="304" spans="1:32" ht="51" thickBot="1">
      <c r="A304" s="78">
        <v>1</v>
      </c>
      <c r="B304" s="4">
        <v>2</v>
      </c>
      <c r="C304" s="6">
        <v>3</v>
      </c>
      <c r="D304" s="5">
        <v>4</v>
      </c>
      <c r="E304" s="5">
        <v>5</v>
      </c>
      <c r="F304" s="5">
        <v>6</v>
      </c>
      <c r="G304" s="5">
        <v>7</v>
      </c>
      <c r="H304" s="5" t="s">
        <v>55</v>
      </c>
      <c r="I304" s="5">
        <v>9</v>
      </c>
      <c r="J304" s="60">
        <v>10</v>
      </c>
      <c r="K304" s="73">
        <v>11</v>
      </c>
      <c r="L304" s="73">
        <v>12</v>
      </c>
      <c r="M304" s="5">
        <v>13</v>
      </c>
      <c r="N304" s="5">
        <v>14</v>
      </c>
      <c r="O304" s="5">
        <v>15</v>
      </c>
      <c r="P304" s="74">
        <v>16</v>
      </c>
      <c r="Q304" s="5">
        <v>17</v>
      </c>
      <c r="R304" s="74">
        <v>18</v>
      </c>
      <c r="S304" s="5">
        <v>19</v>
      </c>
      <c r="T304" s="74">
        <v>20</v>
      </c>
      <c r="U304" s="5">
        <v>21</v>
      </c>
      <c r="V304" s="5">
        <v>22</v>
      </c>
      <c r="W304" s="5">
        <v>23</v>
      </c>
      <c r="X304" s="75">
        <v>24</v>
      </c>
      <c r="Y304" s="75">
        <v>25</v>
      </c>
      <c r="Z304" s="74">
        <v>26</v>
      </c>
      <c r="AA304" s="5">
        <v>27</v>
      </c>
      <c r="AB304" s="5">
        <v>28</v>
      </c>
      <c r="AC304" s="74">
        <v>29</v>
      </c>
      <c r="AD304" s="5">
        <v>30</v>
      </c>
      <c r="AE304" s="5">
        <v>31</v>
      </c>
      <c r="AF304" s="5">
        <v>32</v>
      </c>
    </row>
    <row r="305" spans="1:32" ht="51" thickBot="1">
      <c r="A305" s="272" t="s">
        <v>6</v>
      </c>
      <c r="B305" s="273"/>
      <c r="C305" s="273"/>
      <c r="D305" s="273"/>
      <c r="E305" s="273"/>
      <c r="F305" s="273"/>
      <c r="G305" s="273"/>
      <c r="H305" s="273"/>
      <c r="I305" s="273"/>
      <c r="J305" s="273"/>
      <c r="K305" s="273"/>
      <c r="L305" s="273"/>
      <c r="M305" s="273"/>
      <c r="N305" s="273"/>
      <c r="O305" s="273"/>
      <c r="P305" s="273"/>
      <c r="Q305" s="273"/>
      <c r="R305" s="273"/>
      <c r="S305" s="273"/>
      <c r="T305" s="273"/>
      <c r="U305" s="273"/>
      <c r="V305" s="273"/>
      <c r="W305" s="273"/>
      <c r="X305" s="273"/>
      <c r="Y305" s="273"/>
      <c r="Z305" s="273"/>
      <c r="AA305" s="273"/>
      <c r="AB305" s="273"/>
      <c r="AC305" s="273"/>
      <c r="AD305" s="273"/>
      <c r="AE305" s="273"/>
      <c r="AF305" s="274"/>
    </row>
    <row r="306" spans="1:32" ht="101.25" thickBot="1">
      <c r="A306" s="23">
        <v>77</v>
      </c>
      <c r="B306" s="34" t="s">
        <v>194</v>
      </c>
      <c r="C306" s="23"/>
      <c r="D306" s="27"/>
      <c r="E306" s="27"/>
      <c r="F306" s="27"/>
      <c r="G306" s="27">
        <v>23</v>
      </c>
      <c r="H306" s="24"/>
      <c r="I306" s="24"/>
      <c r="J306" s="24"/>
      <c r="K306" s="24"/>
      <c r="L306" s="24"/>
      <c r="M306" s="24"/>
      <c r="N306" s="25"/>
      <c r="O306" s="23"/>
      <c r="P306" s="25">
        <v>5</v>
      </c>
      <c r="Q306" s="23">
        <v>3</v>
      </c>
      <c r="R306" s="25"/>
      <c r="S306" s="23"/>
      <c r="T306" s="23">
        <v>150</v>
      </c>
      <c r="U306" s="11"/>
      <c r="V306" s="14"/>
      <c r="W306" s="9"/>
      <c r="X306" s="7"/>
      <c r="Y306" s="10"/>
      <c r="Z306" s="9"/>
      <c r="AA306" s="7"/>
      <c r="AB306" s="7"/>
      <c r="AC306" s="11"/>
      <c r="AD306" s="7"/>
      <c r="AE306" s="11"/>
      <c r="AF306" s="7"/>
    </row>
    <row r="307" spans="1:32" ht="51" thickBot="1">
      <c r="A307" s="14">
        <v>16</v>
      </c>
      <c r="B307" s="15" t="s">
        <v>17</v>
      </c>
      <c r="C307" s="7"/>
      <c r="D307" s="9"/>
      <c r="E307" s="9"/>
      <c r="F307" s="9"/>
      <c r="G307" s="9"/>
      <c r="H307" s="10"/>
      <c r="I307" s="10"/>
      <c r="J307" s="10"/>
      <c r="K307" s="11"/>
      <c r="L307" s="19"/>
      <c r="M307" s="14"/>
      <c r="N307" s="10"/>
      <c r="O307" s="11"/>
      <c r="P307" s="7">
        <v>12</v>
      </c>
      <c r="Q307" s="11"/>
      <c r="R307" s="7"/>
      <c r="S307" s="11"/>
      <c r="T307" s="7">
        <v>102</v>
      </c>
      <c r="U307" s="11"/>
      <c r="V307" s="14"/>
      <c r="W307" s="9"/>
      <c r="X307" s="14"/>
      <c r="Y307" s="10"/>
      <c r="Z307" s="9"/>
      <c r="AA307" s="7"/>
      <c r="AB307" s="11"/>
      <c r="AC307" s="14"/>
      <c r="AD307" s="7">
        <v>1.2</v>
      </c>
      <c r="AE307" s="11"/>
      <c r="AF307" s="7"/>
    </row>
    <row r="308" spans="1:32" ht="101.25" thickBot="1">
      <c r="A308" s="14">
        <v>3</v>
      </c>
      <c r="B308" s="15" t="s">
        <v>42</v>
      </c>
      <c r="C308" s="10">
        <v>50</v>
      </c>
      <c r="D308" s="10"/>
      <c r="E308" s="10"/>
      <c r="F308" s="10"/>
      <c r="G308" s="10"/>
      <c r="H308" s="10"/>
      <c r="I308" s="10"/>
      <c r="J308" s="10"/>
      <c r="K308" s="11"/>
      <c r="L308" s="19"/>
      <c r="M308" s="14"/>
      <c r="N308" s="10"/>
      <c r="O308" s="14"/>
      <c r="P308" s="11"/>
      <c r="Q308" s="7">
        <v>5</v>
      </c>
      <c r="R308" s="11"/>
      <c r="S308" s="14"/>
      <c r="T308" s="11"/>
      <c r="U308" s="19"/>
      <c r="V308" s="14"/>
      <c r="W308" s="9"/>
      <c r="X308" s="11"/>
      <c r="Y308" s="14"/>
      <c r="Z308" s="11"/>
      <c r="AA308" s="14">
        <v>10.7</v>
      </c>
      <c r="AB308" s="11"/>
      <c r="AC308" s="14"/>
      <c r="AD308" s="10"/>
      <c r="AE308" s="14"/>
      <c r="AF308" s="10"/>
    </row>
    <row r="309" spans="1:32" ht="51" thickBot="1">
      <c r="A309" s="14"/>
      <c r="B309" s="15" t="s">
        <v>7</v>
      </c>
      <c r="C309" s="7">
        <f>SUM(C306+C307+C308)</f>
        <v>50</v>
      </c>
      <c r="D309" s="7">
        <f aca="true" t="shared" si="64" ref="D309:AF309">SUM(D306+D307+D308)</f>
        <v>0</v>
      </c>
      <c r="E309" s="7">
        <f t="shared" si="64"/>
        <v>0</v>
      </c>
      <c r="F309" s="7">
        <f t="shared" si="64"/>
        <v>0</v>
      </c>
      <c r="G309" s="7">
        <f t="shared" si="64"/>
        <v>23</v>
      </c>
      <c r="H309" s="7">
        <f t="shared" si="64"/>
        <v>0</v>
      </c>
      <c r="I309" s="7">
        <f t="shared" si="64"/>
        <v>0</v>
      </c>
      <c r="J309" s="7">
        <f t="shared" si="64"/>
        <v>0</v>
      </c>
      <c r="K309" s="16">
        <f t="shared" si="64"/>
        <v>0</v>
      </c>
      <c r="L309" s="16">
        <f t="shared" si="64"/>
        <v>0</v>
      </c>
      <c r="M309" s="7">
        <f t="shared" si="64"/>
        <v>0</v>
      </c>
      <c r="N309" s="7">
        <f t="shared" si="64"/>
        <v>0</v>
      </c>
      <c r="O309" s="7">
        <f t="shared" si="64"/>
        <v>0</v>
      </c>
      <c r="P309" s="7">
        <f t="shared" si="64"/>
        <v>17</v>
      </c>
      <c r="Q309" s="7">
        <f t="shared" si="64"/>
        <v>8</v>
      </c>
      <c r="R309" s="7">
        <f t="shared" si="64"/>
        <v>0</v>
      </c>
      <c r="S309" s="7">
        <f t="shared" si="64"/>
        <v>0</v>
      </c>
      <c r="T309" s="7">
        <f t="shared" si="64"/>
        <v>252</v>
      </c>
      <c r="U309" s="7">
        <f t="shared" si="64"/>
        <v>0</v>
      </c>
      <c r="V309" s="7">
        <f t="shared" si="64"/>
        <v>0</v>
      </c>
      <c r="W309" s="7">
        <f t="shared" si="64"/>
        <v>0</v>
      </c>
      <c r="X309" s="7">
        <f t="shared" si="64"/>
        <v>0</v>
      </c>
      <c r="Y309" s="7">
        <f t="shared" si="64"/>
        <v>0</v>
      </c>
      <c r="Z309" s="9">
        <f t="shared" si="64"/>
        <v>0</v>
      </c>
      <c r="AA309" s="7">
        <f t="shared" si="64"/>
        <v>10.7</v>
      </c>
      <c r="AB309" s="7">
        <f t="shared" si="64"/>
        <v>0</v>
      </c>
      <c r="AC309" s="7">
        <f t="shared" si="64"/>
        <v>0</v>
      </c>
      <c r="AD309" s="7">
        <f t="shared" si="64"/>
        <v>1.2</v>
      </c>
      <c r="AE309" s="7">
        <f t="shared" si="64"/>
        <v>0</v>
      </c>
      <c r="AF309" s="7">
        <f t="shared" si="64"/>
        <v>0</v>
      </c>
    </row>
    <row r="310" spans="1:32" ht="51" thickBot="1">
      <c r="A310" s="277" t="s">
        <v>59</v>
      </c>
      <c r="B310" s="278"/>
      <c r="C310" s="278"/>
      <c r="D310" s="278"/>
      <c r="E310" s="278"/>
      <c r="F310" s="278"/>
      <c r="G310" s="278"/>
      <c r="H310" s="278"/>
      <c r="I310" s="278"/>
      <c r="J310" s="278"/>
      <c r="K310" s="278"/>
      <c r="L310" s="278"/>
      <c r="M310" s="278"/>
      <c r="N310" s="278"/>
      <c r="O310" s="278"/>
      <c r="P310" s="278"/>
      <c r="Q310" s="278"/>
      <c r="R310" s="278"/>
      <c r="S310" s="278"/>
      <c r="T310" s="278"/>
      <c r="U310" s="278"/>
      <c r="V310" s="278"/>
      <c r="W310" s="278"/>
      <c r="X310" s="278"/>
      <c r="Y310" s="278"/>
      <c r="Z310" s="278"/>
      <c r="AA310" s="278"/>
      <c r="AB310" s="278"/>
      <c r="AC310" s="278"/>
      <c r="AD310" s="278"/>
      <c r="AE310" s="278"/>
      <c r="AF310" s="279"/>
    </row>
    <row r="311" spans="1:32" ht="101.25" thickBot="1">
      <c r="A311" s="14" t="s">
        <v>37</v>
      </c>
      <c r="B311" s="8" t="s">
        <v>129</v>
      </c>
      <c r="C311" s="7"/>
      <c r="D311" s="10"/>
      <c r="E311" s="10"/>
      <c r="F311" s="10"/>
      <c r="G311" s="10"/>
      <c r="H311" s="10"/>
      <c r="I311" s="10"/>
      <c r="J311" s="10"/>
      <c r="K311" s="11">
        <v>100</v>
      </c>
      <c r="L311" s="19"/>
      <c r="M311" s="14"/>
      <c r="N311" s="10"/>
      <c r="O311" s="11"/>
      <c r="P311" s="7"/>
      <c r="Q311" s="11"/>
      <c r="R311" s="7"/>
      <c r="S311" s="11"/>
      <c r="T311" s="7"/>
      <c r="U311" s="11"/>
      <c r="V311" s="14"/>
      <c r="W311" s="9"/>
      <c r="X311" s="11"/>
      <c r="Y311" s="7"/>
      <c r="Z311" s="9"/>
      <c r="AA311" s="11"/>
      <c r="AB311" s="7"/>
      <c r="AC311" s="11"/>
      <c r="AD311" s="7"/>
      <c r="AE311" s="7"/>
      <c r="AF311" s="10"/>
    </row>
    <row r="312" spans="1:32" ht="51" thickBot="1">
      <c r="A312" s="14"/>
      <c r="B312" s="15" t="s">
        <v>31</v>
      </c>
      <c r="C312" s="7">
        <f aca="true" t="shared" si="65" ref="C312:AF312">SUM(C311)</f>
        <v>0</v>
      </c>
      <c r="D312" s="7">
        <f t="shared" si="65"/>
        <v>0</v>
      </c>
      <c r="E312" s="7">
        <f t="shared" si="65"/>
        <v>0</v>
      </c>
      <c r="F312" s="7">
        <f t="shared" si="65"/>
        <v>0</v>
      </c>
      <c r="G312" s="7">
        <f t="shared" si="65"/>
        <v>0</v>
      </c>
      <c r="H312" s="7">
        <f t="shared" si="65"/>
        <v>0</v>
      </c>
      <c r="I312" s="7">
        <f t="shared" si="65"/>
        <v>0</v>
      </c>
      <c r="J312" s="7">
        <f t="shared" si="65"/>
        <v>0</v>
      </c>
      <c r="K312" s="16">
        <f t="shared" si="65"/>
        <v>100</v>
      </c>
      <c r="L312" s="16">
        <f t="shared" si="65"/>
        <v>0</v>
      </c>
      <c r="M312" s="16">
        <f t="shared" si="65"/>
        <v>0</v>
      </c>
      <c r="N312" s="16">
        <f t="shared" si="65"/>
        <v>0</v>
      </c>
      <c r="O312" s="16">
        <f t="shared" si="65"/>
        <v>0</v>
      </c>
      <c r="P312" s="16">
        <f t="shared" si="65"/>
        <v>0</v>
      </c>
      <c r="Q312" s="16">
        <f t="shared" si="65"/>
        <v>0</v>
      </c>
      <c r="R312" s="16">
        <f t="shared" si="65"/>
        <v>0</v>
      </c>
      <c r="S312" s="16">
        <f t="shared" si="65"/>
        <v>0</v>
      </c>
      <c r="T312" s="16">
        <f t="shared" si="65"/>
        <v>0</v>
      </c>
      <c r="U312" s="16">
        <f t="shared" si="65"/>
        <v>0</v>
      </c>
      <c r="V312" s="16">
        <f t="shared" si="65"/>
        <v>0</v>
      </c>
      <c r="W312" s="16">
        <f t="shared" si="65"/>
        <v>0</v>
      </c>
      <c r="X312" s="7">
        <f t="shared" si="65"/>
        <v>0</v>
      </c>
      <c r="Y312" s="7">
        <f t="shared" si="65"/>
        <v>0</v>
      </c>
      <c r="Z312" s="9">
        <f t="shared" si="65"/>
        <v>0</v>
      </c>
      <c r="AA312" s="7">
        <f t="shared" si="65"/>
        <v>0</v>
      </c>
      <c r="AB312" s="7">
        <f t="shared" si="65"/>
        <v>0</v>
      </c>
      <c r="AC312" s="7">
        <f t="shared" si="65"/>
        <v>0</v>
      </c>
      <c r="AD312" s="7">
        <f t="shared" si="65"/>
        <v>0</v>
      </c>
      <c r="AE312" s="7">
        <f t="shared" si="65"/>
        <v>0</v>
      </c>
      <c r="AF312" s="7">
        <f t="shared" si="65"/>
        <v>0</v>
      </c>
    </row>
    <row r="313" spans="1:32" ht="51" thickBot="1">
      <c r="A313" s="272" t="s">
        <v>9</v>
      </c>
      <c r="B313" s="273"/>
      <c r="C313" s="273"/>
      <c r="D313" s="273"/>
      <c r="E313" s="273"/>
      <c r="F313" s="273"/>
      <c r="G313" s="273"/>
      <c r="H313" s="273"/>
      <c r="I313" s="273"/>
      <c r="J313" s="273"/>
      <c r="K313" s="273"/>
      <c r="L313" s="273"/>
      <c r="M313" s="273"/>
      <c r="N313" s="273"/>
      <c r="O313" s="273"/>
      <c r="P313" s="273"/>
      <c r="Q313" s="273"/>
      <c r="R313" s="273"/>
      <c r="S313" s="273"/>
      <c r="T313" s="273"/>
      <c r="U313" s="273"/>
      <c r="V313" s="273"/>
      <c r="W313" s="273"/>
      <c r="X313" s="273"/>
      <c r="Y313" s="273"/>
      <c r="Z313" s="273"/>
      <c r="AA313" s="273"/>
      <c r="AB313" s="273"/>
      <c r="AC313" s="273"/>
      <c r="AD313" s="273"/>
      <c r="AE313" s="273"/>
      <c r="AF313" s="274"/>
    </row>
    <row r="314" spans="1:32" ht="201.75" thickBot="1">
      <c r="A314" s="55">
        <v>78.79</v>
      </c>
      <c r="B314" s="26" t="s">
        <v>252</v>
      </c>
      <c r="C314" s="7"/>
      <c r="D314" s="10"/>
      <c r="E314" s="10"/>
      <c r="F314" s="10"/>
      <c r="G314" s="10"/>
      <c r="H314" s="10"/>
      <c r="I314" s="10"/>
      <c r="J314" s="10">
        <v>57</v>
      </c>
      <c r="K314" s="11"/>
      <c r="L314" s="19"/>
      <c r="M314" s="14"/>
      <c r="N314" s="10"/>
      <c r="O314" s="11"/>
      <c r="P314" s="14"/>
      <c r="Q314" s="11"/>
      <c r="R314" s="14">
        <v>3</v>
      </c>
      <c r="S314" s="11"/>
      <c r="T314" s="14"/>
      <c r="U314" s="11"/>
      <c r="V314" s="14"/>
      <c r="W314" s="10"/>
      <c r="X314" s="11"/>
      <c r="Y314" s="7"/>
      <c r="Z314" s="10"/>
      <c r="AA314" s="11"/>
      <c r="AB314" s="14"/>
      <c r="AC314" s="7"/>
      <c r="AD314" s="11"/>
      <c r="AE314" s="14"/>
      <c r="AF314" s="75"/>
    </row>
    <row r="315" spans="1:32" ht="151.5" thickBot="1">
      <c r="A315" s="14">
        <v>80</v>
      </c>
      <c r="B315" s="15" t="s">
        <v>304</v>
      </c>
      <c r="C315" s="7"/>
      <c r="D315" s="10"/>
      <c r="E315" s="10"/>
      <c r="F315" s="10"/>
      <c r="G315" s="10"/>
      <c r="H315" s="10">
        <v>8</v>
      </c>
      <c r="I315" s="10">
        <v>60</v>
      </c>
      <c r="J315" s="10">
        <v>22</v>
      </c>
      <c r="K315" s="11"/>
      <c r="L315" s="19"/>
      <c r="M315" s="14"/>
      <c r="N315" s="10"/>
      <c r="O315" s="14"/>
      <c r="P315" s="11"/>
      <c r="Q315" s="14">
        <v>2</v>
      </c>
      <c r="R315" s="11"/>
      <c r="S315" s="14"/>
      <c r="T315" s="11"/>
      <c r="U315" s="19"/>
      <c r="V315" s="14"/>
      <c r="W315" s="10">
        <v>13</v>
      </c>
      <c r="X315" s="11"/>
      <c r="Y315" s="14"/>
      <c r="Z315" s="11"/>
      <c r="AA315" s="19"/>
      <c r="AB315" s="14"/>
      <c r="AC315" s="11"/>
      <c r="AD315" s="14"/>
      <c r="AE315" s="14"/>
      <c r="AF315" s="10"/>
    </row>
    <row r="316" spans="1:32" ht="101.25" thickBot="1">
      <c r="A316" s="7">
        <v>54</v>
      </c>
      <c r="B316" s="18" t="s">
        <v>245</v>
      </c>
      <c r="C316" s="7"/>
      <c r="D316" s="10"/>
      <c r="E316" s="10">
        <v>2</v>
      </c>
      <c r="F316" s="10"/>
      <c r="G316" s="10"/>
      <c r="H316" s="10"/>
      <c r="I316" s="10"/>
      <c r="J316" s="10">
        <v>202</v>
      </c>
      <c r="K316" s="11"/>
      <c r="L316" s="19"/>
      <c r="M316" s="14"/>
      <c r="N316" s="10"/>
      <c r="O316" s="11"/>
      <c r="P316" s="14">
        <v>4</v>
      </c>
      <c r="Q316" s="11"/>
      <c r="R316" s="14">
        <v>4</v>
      </c>
      <c r="S316" s="11"/>
      <c r="T316" s="14"/>
      <c r="U316" s="19"/>
      <c r="V316" s="14"/>
      <c r="W316" s="10"/>
      <c r="X316" s="11">
        <v>67</v>
      </c>
      <c r="Y316" s="14"/>
      <c r="Z316" s="10"/>
      <c r="AA316" s="11"/>
      <c r="AB316" s="14"/>
      <c r="AC316" s="11"/>
      <c r="AD316" s="14"/>
      <c r="AE316" s="14"/>
      <c r="AF316" s="10"/>
    </row>
    <row r="317" spans="1:32" ht="51" thickBot="1">
      <c r="A317" s="14">
        <v>7</v>
      </c>
      <c r="B317" s="15" t="s">
        <v>47</v>
      </c>
      <c r="C317" s="7"/>
      <c r="D317" s="10"/>
      <c r="E317" s="10"/>
      <c r="F317" s="10"/>
      <c r="G317" s="10"/>
      <c r="H317" s="10"/>
      <c r="I317" s="10"/>
      <c r="J317" s="10"/>
      <c r="K317" s="11"/>
      <c r="L317" s="19"/>
      <c r="M317" s="14"/>
      <c r="N317" s="10">
        <v>18</v>
      </c>
      <c r="O317" s="11"/>
      <c r="P317" s="14">
        <v>14</v>
      </c>
      <c r="Q317" s="11"/>
      <c r="R317" s="14"/>
      <c r="S317" s="11"/>
      <c r="T317" s="14"/>
      <c r="U317" s="19"/>
      <c r="V317" s="14"/>
      <c r="W317" s="10"/>
      <c r="X317" s="11"/>
      <c r="Y317" s="14"/>
      <c r="Z317" s="10"/>
      <c r="AA317" s="11"/>
      <c r="AB317" s="14"/>
      <c r="AC317" s="11"/>
      <c r="AD317" s="14"/>
      <c r="AE317" s="14"/>
      <c r="AF317" s="10"/>
    </row>
    <row r="318" spans="1:32" ht="101.25" thickBot="1">
      <c r="A318" s="14" t="s">
        <v>37</v>
      </c>
      <c r="B318" s="15" t="s">
        <v>75</v>
      </c>
      <c r="C318" s="7"/>
      <c r="D318" s="10">
        <v>50</v>
      </c>
      <c r="E318" s="10"/>
      <c r="F318" s="10"/>
      <c r="G318" s="10"/>
      <c r="H318" s="10"/>
      <c r="I318" s="9"/>
      <c r="J318" s="9"/>
      <c r="K318" s="17"/>
      <c r="L318" s="16"/>
      <c r="M318" s="7"/>
      <c r="N318" s="9"/>
      <c r="O318" s="9"/>
      <c r="P318" s="9"/>
      <c r="Q318" s="9"/>
      <c r="R318" s="9"/>
      <c r="S318" s="9"/>
      <c r="T318" s="9"/>
      <c r="U318" s="17"/>
      <c r="V318" s="7"/>
      <c r="W318" s="9"/>
      <c r="X318" s="9"/>
      <c r="Y318" s="9"/>
      <c r="Z318" s="9"/>
      <c r="AA318" s="9"/>
      <c r="AB318" s="9"/>
      <c r="AC318" s="9"/>
      <c r="AD318" s="9"/>
      <c r="AE318" s="9"/>
      <c r="AF318" s="10"/>
    </row>
    <row r="319" spans="1:32" ht="51" thickBot="1">
      <c r="A319" s="7"/>
      <c r="B319" s="8" t="s">
        <v>31</v>
      </c>
      <c r="C319" s="7">
        <f aca="true" t="shared" si="66" ref="C319:AF319">SUM(C314:C318)</f>
        <v>0</v>
      </c>
      <c r="D319" s="7">
        <f t="shared" si="66"/>
        <v>50</v>
      </c>
      <c r="E319" s="7">
        <f t="shared" si="66"/>
        <v>2</v>
      </c>
      <c r="F319" s="7">
        <f t="shared" si="66"/>
        <v>0</v>
      </c>
      <c r="G319" s="7">
        <f t="shared" si="66"/>
        <v>0</v>
      </c>
      <c r="H319" s="7">
        <f t="shared" si="66"/>
        <v>8</v>
      </c>
      <c r="I319" s="7">
        <f t="shared" si="66"/>
        <v>60</v>
      </c>
      <c r="J319" s="7">
        <f t="shared" si="66"/>
        <v>281</v>
      </c>
      <c r="K319" s="16">
        <f t="shared" si="66"/>
        <v>0</v>
      </c>
      <c r="L319" s="16">
        <f t="shared" si="66"/>
        <v>0</v>
      </c>
      <c r="M319" s="7">
        <f t="shared" si="66"/>
        <v>0</v>
      </c>
      <c r="N319" s="7">
        <f t="shared" si="66"/>
        <v>18</v>
      </c>
      <c r="O319" s="7">
        <f t="shared" si="66"/>
        <v>0</v>
      </c>
      <c r="P319" s="7">
        <f t="shared" si="66"/>
        <v>18</v>
      </c>
      <c r="Q319" s="7">
        <f t="shared" si="66"/>
        <v>2</v>
      </c>
      <c r="R319" s="7">
        <f t="shared" si="66"/>
        <v>7</v>
      </c>
      <c r="S319" s="7">
        <f t="shared" si="66"/>
        <v>0</v>
      </c>
      <c r="T319" s="7">
        <f t="shared" si="66"/>
        <v>0</v>
      </c>
      <c r="U319" s="7">
        <f t="shared" si="66"/>
        <v>0</v>
      </c>
      <c r="V319" s="7">
        <f t="shared" si="66"/>
        <v>0</v>
      </c>
      <c r="W319" s="9">
        <f t="shared" si="66"/>
        <v>13</v>
      </c>
      <c r="X319" s="7">
        <f t="shared" si="66"/>
        <v>67</v>
      </c>
      <c r="Y319" s="7">
        <f t="shared" si="66"/>
        <v>0</v>
      </c>
      <c r="Z319" s="9">
        <f t="shared" si="66"/>
        <v>0</v>
      </c>
      <c r="AA319" s="7">
        <f t="shared" si="66"/>
        <v>0</v>
      </c>
      <c r="AB319" s="7">
        <f t="shared" si="66"/>
        <v>0</v>
      </c>
      <c r="AC319" s="7">
        <f t="shared" si="66"/>
        <v>0</v>
      </c>
      <c r="AD319" s="7">
        <f t="shared" si="66"/>
        <v>0</v>
      </c>
      <c r="AE319" s="7">
        <f t="shared" si="66"/>
        <v>0</v>
      </c>
      <c r="AF319" s="7">
        <f t="shared" si="66"/>
        <v>0</v>
      </c>
    </row>
    <row r="320" spans="1:32" ht="51" thickBot="1">
      <c r="A320" s="272" t="s">
        <v>30</v>
      </c>
      <c r="B320" s="273"/>
      <c r="C320" s="273"/>
      <c r="D320" s="273"/>
      <c r="E320" s="273"/>
      <c r="F320" s="273"/>
      <c r="G320" s="273"/>
      <c r="H320" s="273"/>
      <c r="I320" s="273"/>
      <c r="J320" s="273"/>
      <c r="K320" s="273"/>
      <c r="L320" s="273"/>
      <c r="M320" s="273"/>
      <c r="N320" s="273"/>
      <c r="O320" s="273"/>
      <c r="P320" s="273"/>
      <c r="Q320" s="273"/>
      <c r="R320" s="273"/>
      <c r="S320" s="273"/>
      <c r="T320" s="273"/>
      <c r="U320" s="273"/>
      <c r="V320" s="273"/>
      <c r="W320" s="273"/>
      <c r="X320" s="273"/>
      <c r="Y320" s="273"/>
      <c r="Z320" s="273"/>
      <c r="AA320" s="273"/>
      <c r="AB320" s="273"/>
      <c r="AC320" s="273"/>
      <c r="AD320" s="273"/>
      <c r="AE320" s="273"/>
      <c r="AF320" s="274"/>
    </row>
    <row r="321" spans="1:32" ht="151.5" thickBot="1">
      <c r="A321" s="14">
        <v>8.9</v>
      </c>
      <c r="B321" s="18" t="s">
        <v>237</v>
      </c>
      <c r="C321" s="14"/>
      <c r="D321" s="10"/>
      <c r="E321" s="14"/>
      <c r="F321" s="14"/>
      <c r="G321" s="14"/>
      <c r="H321" s="10"/>
      <c r="I321" s="10"/>
      <c r="J321" s="10"/>
      <c r="K321" s="11"/>
      <c r="L321" s="19"/>
      <c r="M321" s="14"/>
      <c r="N321" s="11"/>
      <c r="O321" s="7"/>
      <c r="P321" s="11"/>
      <c r="Q321" s="7"/>
      <c r="R321" s="11"/>
      <c r="S321" s="7"/>
      <c r="T321" s="11">
        <v>185</v>
      </c>
      <c r="U321" s="16"/>
      <c r="V321" s="14"/>
      <c r="W321" s="11"/>
      <c r="X321" s="7"/>
      <c r="Y321" s="7"/>
      <c r="Z321" s="11"/>
      <c r="AA321" s="7"/>
      <c r="AB321" s="7"/>
      <c r="AC321" s="11"/>
      <c r="AD321" s="7"/>
      <c r="AE321" s="10"/>
      <c r="AF321" s="10"/>
    </row>
    <row r="322" spans="1:32" ht="51" thickBot="1">
      <c r="A322" s="14">
        <v>81</v>
      </c>
      <c r="B322" s="15" t="s">
        <v>174</v>
      </c>
      <c r="C322" s="7"/>
      <c r="D322" s="10"/>
      <c r="E322" s="10">
        <v>29</v>
      </c>
      <c r="F322" s="10"/>
      <c r="G322" s="10"/>
      <c r="H322" s="10"/>
      <c r="I322" s="10"/>
      <c r="J322" s="10"/>
      <c r="K322" s="11"/>
      <c r="L322" s="19"/>
      <c r="M322" s="14"/>
      <c r="N322" s="10"/>
      <c r="O322" s="10"/>
      <c r="P322" s="10">
        <v>12</v>
      </c>
      <c r="Q322" s="10">
        <v>11</v>
      </c>
      <c r="R322" s="10">
        <v>1</v>
      </c>
      <c r="S322" s="10">
        <v>8</v>
      </c>
      <c r="T322" s="10"/>
      <c r="U322" s="11">
        <v>23</v>
      </c>
      <c r="V322" s="14"/>
      <c r="W322" s="10"/>
      <c r="X322" s="10"/>
      <c r="Y322" s="10"/>
      <c r="Z322" s="10">
        <v>3</v>
      </c>
      <c r="AA322" s="10"/>
      <c r="AB322" s="11"/>
      <c r="AC322" s="14"/>
      <c r="AD322" s="10"/>
      <c r="AE322" s="10"/>
      <c r="AF322" s="10"/>
    </row>
    <row r="323" spans="1:32" ht="51" thickBot="1">
      <c r="A323" s="14"/>
      <c r="B323" s="15" t="s">
        <v>7</v>
      </c>
      <c r="C323" s="7">
        <f aca="true" t="shared" si="67" ref="C323:AF323">SUM(C321:C322)</f>
        <v>0</v>
      </c>
      <c r="D323" s="7">
        <f t="shared" si="67"/>
        <v>0</v>
      </c>
      <c r="E323" s="7">
        <f t="shared" si="67"/>
        <v>29</v>
      </c>
      <c r="F323" s="7">
        <f t="shared" si="67"/>
        <v>0</v>
      </c>
      <c r="G323" s="7">
        <f t="shared" si="67"/>
        <v>0</v>
      </c>
      <c r="H323" s="7">
        <f t="shared" si="67"/>
        <v>0</v>
      </c>
      <c r="I323" s="7">
        <f t="shared" si="67"/>
        <v>0</v>
      </c>
      <c r="J323" s="7">
        <f t="shared" si="67"/>
        <v>0</v>
      </c>
      <c r="K323" s="16">
        <f t="shared" si="67"/>
        <v>0</v>
      </c>
      <c r="L323" s="16">
        <f t="shared" si="67"/>
        <v>0</v>
      </c>
      <c r="M323" s="7">
        <f t="shared" si="67"/>
        <v>0</v>
      </c>
      <c r="N323" s="7">
        <f t="shared" si="67"/>
        <v>0</v>
      </c>
      <c r="O323" s="7">
        <f t="shared" si="67"/>
        <v>0</v>
      </c>
      <c r="P323" s="7">
        <f t="shared" si="67"/>
        <v>12</v>
      </c>
      <c r="Q323" s="7">
        <f t="shared" si="67"/>
        <v>11</v>
      </c>
      <c r="R323" s="7">
        <f t="shared" si="67"/>
        <v>1</v>
      </c>
      <c r="S323" s="7">
        <f t="shared" si="67"/>
        <v>8</v>
      </c>
      <c r="T323" s="7">
        <f t="shared" si="67"/>
        <v>185</v>
      </c>
      <c r="U323" s="7">
        <f t="shared" si="67"/>
        <v>23</v>
      </c>
      <c r="V323" s="7">
        <f t="shared" si="67"/>
        <v>0</v>
      </c>
      <c r="W323" s="9">
        <f t="shared" si="67"/>
        <v>0</v>
      </c>
      <c r="X323" s="7">
        <f t="shared" si="67"/>
        <v>0</v>
      </c>
      <c r="Y323" s="7">
        <f t="shared" si="67"/>
        <v>0</v>
      </c>
      <c r="Z323" s="9">
        <f t="shared" si="67"/>
        <v>3</v>
      </c>
      <c r="AA323" s="7">
        <f t="shared" si="67"/>
        <v>0</v>
      </c>
      <c r="AB323" s="7">
        <f t="shared" si="67"/>
        <v>0</v>
      </c>
      <c r="AC323" s="7">
        <f t="shared" si="67"/>
        <v>0</v>
      </c>
      <c r="AD323" s="7">
        <f t="shared" si="67"/>
        <v>0</v>
      </c>
      <c r="AE323" s="7">
        <f t="shared" si="67"/>
        <v>0</v>
      </c>
      <c r="AF323" s="7">
        <f t="shared" si="67"/>
        <v>0</v>
      </c>
    </row>
    <row r="324" spans="1:32" ht="51" thickBot="1">
      <c r="A324" s="277" t="s">
        <v>32</v>
      </c>
      <c r="B324" s="278"/>
      <c r="C324" s="278"/>
      <c r="D324" s="278"/>
      <c r="E324" s="278"/>
      <c r="F324" s="278"/>
      <c r="G324" s="278"/>
      <c r="H324" s="278"/>
      <c r="I324" s="278"/>
      <c r="J324" s="278"/>
      <c r="K324" s="278"/>
      <c r="L324" s="278"/>
      <c r="M324" s="278"/>
      <c r="N324" s="278"/>
      <c r="O324" s="278"/>
      <c r="P324" s="278"/>
      <c r="Q324" s="278"/>
      <c r="R324" s="278"/>
      <c r="S324" s="278"/>
      <c r="T324" s="278"/>
      <c r="U324" s="278"/>
      <c r="V324" s="278"/>
      <c r="W324" s="278"/>
      <c r="X324" s="278"/>
      <c r="Y324" s="278"/>
      <c r="Z324" s="278"/>
      <c r="AA324" s="278"/>
      <c r="AB324" s="278"/>
      <c r="AC324" s="278"/>
      <c r="AD324" s="278"/>
      <c r="AE324" s="278"/>
      <c r="AF324" s="279"/>
    </row>
    <row r="325" spans="1:32" ht="51" thickBot="1">
      <c r="A325" s="23">
        <v>82</v>
      </c>
      <c r="B325" s="22" t="s">
        <v>157</v>
      </c>
      <c r="C325" s="24"/>
      <c r="D325" s="24"/>
      <c r="E325" s="24">
        <v>8</v>
      </c>
      <c r="F325" s="24"/>
      <c r="G325" s="24">
        <v>5</v>
      </c>
      <c r="H325" s="24"/>
      <c r="I325" s="24"/>
      <c r="J325" s="24">
        <v>10</v>
      </c>
      <c r="K325" s="25"/>
      <c r="L325" s="33"/>
      <c r="M325" s="21"/>
      <c r="N325" s="24"/>
      <c r="O325" s="24"/>
      <c r="P325" s="24"/>
      <c r="Q325" s="24"/>
      <c r="R325" s="24">
        <v>5</v>
      </c>
      <c r="S325" s="24">
        <v>5</v>
      </c>
      <c r="T325" s="24">
        <v>18</v>
      </c>
      <c r="U325" s="25"/>
      <c r="V325" s="21"/>
      <c r="W325" s="24"/>
      <c r="X325" s="24"/>
      <c r="Y325" s="24">
        <v>58</v>
      </c>
      <c r="Z325" s="24"/>
      <c r="AA325" s="24"/>
      <c r="AB325" s="24"/>
      <c r="AC325" s="24"/>
      <c r="AD325" s="24"/>
      <c r="AE325" s="24"/>
      <c r="AF325" s="24"/>
    </row>
    <row r="326" spans="1:32" ht="51" thickBot="1">
      <c r="A326" s="7">
        <v>41</v>
      </c>
      <c r="B326" s="15" t="s">
        <v>224</v>
      </c>
      <c r="C326" s="7"/>
      <c r="D326" s="10"/>
      <c r="E326" s="10"/>
      <c r="F326" s="10"/>
      <c r="G326" s="10"/>
      <c r="H326" s="10"/>
      <c r="I326" s="10">
        <v>129</v>
      </c>
      <c r="J326" s="10"/>
      <c r="K326" s="11"/>
      <c r="L326" s="19"/>
      <c r="M326" s="14"/>
      <c r="N326" s="10"/>
      <c r="O326" s="11"/>
      <c r="P326" s="14"/>
      <c r="Q326" s="11">
        <v>6</v>
      </c>
      <c r="R326" s="14"/>
      <c r="S326" s="11"/>
      <c r="T326" s="14"/>
      <c r="U326" s="19"/>
      <c r="V326" s="14"/>
      <c r="W326" s="10"/>
      <c r="X326" s="11"/>
      <c r="Y326" s="14"/>
      <c r="Z326" s="10"/>
      <c r="AA326" s="11"/>
      <c r="AB326" s="14"/>
      <c r="AC326" s="11"/>
      <c r="AD326" s="14"/>
      <c r="AE326" s="14"/>
      <c r="AF326" s="10"/>
    </row>
    <row r="327" spans="1:32" ht="101.25" thickBot="1">
      <c r="A327" s="14" t="s">
        <v>37</v>
      </c>
      <c r="B327" s="15" t="s">
        <v>63</v>
      </c>
      <c r="C327" s="10">
        <v>35</v>
      </c>
      <c r="D327" s="10"/>
      <c r="E327" s="10"/>
      <c r="F327" s="10"/>
      <c r="G327" s="10"/>
      <c r="H327" s="10"/>
      <c r="I327" s="10"/>
      <c r="J327" s="10"/>
      <c r="K327" s="11"/>
      <c r="L327" s="19"/>
      <c r="M327" s="14"/>
      <c r="N327" s="10"/>
      <c r="O327" s="10"/>
      <c r="P327" s="10"/>
      <c r="Q327" s="10"/>
      <c r="R327" s="10"/>
      <c r="S327" s="10"/>
      <c r="T327" s="10"/>
      <c r="U327" s="11"/>
      <c r="V327" s="14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</row>
    <row r="328" spans="1:32" ht="51" thickBot="1">
      <c r="A328" s="7">
        <v>25</v>
      </c>
      <c r="B328" s="13" t="s">
        <v>8</v>
      </c>
      <c r="C328" s="7"/>
      <c r="D328" s="9"/>
      <c r="E328" s="9"/>
      <c r="F328" s="9"/>
      <c r="G328" s="9"/>
      <c r="H328" s="10"/>
      <c r="I328" s="10"/>
      <c r="J328" s="10"/>
      <c r="K328" s="11"/>
      <c r="L328" s="19"/>
      <c r="M328" s="14"/>
      <c r="N328" s="10"/>
      <c r="O328" s="11"/>
      <c r="P328" s="7">
        <v>12</v>
      </c>
      <c r="Q328" s="11"/>
      <c r="R328" s="7"/>
      <c r="S328" s="11"/>
      <c r="T328" s="7"/>
      <c r="U328" s="16"/>
      <c r="V328" s="7"/>
      <c r="W328" s="9"/>
      <c r="X328" s="11"/>
      <c r="Y328" s="7"/>
      <c r="Z328" s="9"/>
      <c r="AA328" s="11"/>
      <c r="AB328" s="7">
        <v>0.6</v>
      </c>
      <c r="AC328" s="7"/>
      <c r="AD328" s="11"/>
      <c r="AE328" s="7"/>
      <c r="AF328" s="10"/>
    </row>
    <row r="329" spans="1:32" ht="151.5" thickBot="1">
      <c r="A329" s="14">
        <v>14</v>
      </c>
      <c r="B329" s="15" t="s">
        <v>203</v>
      </c>
      <c r="C329" s="10"/>
      <c r="D329" s="10"/>
      <c r="E329" s="10"/>
      <c r="F329" s="10"/>
      <c r="G329" s="10"/>
      <c r="H329" s="10"/>
      <c r="I329" s="10"/>
      <c r="J329" s="10"/>
      <c r="K329" s="11"/>
      <c r="L329" s="19"/>
      <c r="M329" s="14">
        <v>70</v>
      </c>
      <c r="N329" s="10"/>
      <c r="O329" s="10"/>
      <c r="P329" s="10"/>
      <c r="Q329" s="10"/>
      <c r="R329" s="10"/>
      <c r="S329" s="10"/>
      <c r="T329" s="10"/>
      <c r="U329" s="11"/>
      <c r="V329" s="14"/>
      <c r="W329" s="9"/>
      <c r="X329" s="11"/>
      <c r="Y329" s="14"/>
      <c r="Z329" s="10"/>
      <c r="AA329" s="10"/>
      <c r="AB329" s="10"/>
      <c r="AC329" s="10"/>
      <c r="AD329" s="10"/>
      <c r="AE329" s="10"/>
      <c r="AF329" s="10"/>
    </row>
    <row r="330" spans="1:32" ht="51" thickBot="1">
      <c r="A330" s="14"/>
      <c r="B330" s="15" t="s">
        <v>31</v>
      </c>
      <c r="C330" s="7">
        <f>SUM(C325:C329)</f>
        <v>35</v>
      </c>
      <c r="D330" s="7">
        <f aca="true" t="shared" si="68" ref="D330:AF330">SUM(D325:D329)</f>
        <v>0</v>
      </c>
      <c r="E330" s="7">
        <f t="shared" si="68"/>
        <v>8</v>
      </c>
      <c r="F330" s="7">
        <f t="shared" si="68"/>
        <v>0</v>
      </c>
      <c r="G330" s="7">
        <f t="shared" si="68"/>
        <v>5</v>
      </c>
      <c r="H330" s="7">
        <f t="shared" si="68"/>
        <v>0</v>
      </c>
      <c r="I330" s="7">
        <f t="shared" si="68"/>
        <v>129</v>
      </c>
      <c r="J330" s="7">
        <f t="shared" si="68"/>
        <v>10</v>
      </c>
      <c r="K330" s="7">
        <f t="shared" si="68"/>
        <v>0</v>
      </c>
      <c r="L330" s="7">
        <f t="shared" si="68"/>
        <v>0</v>
      </c>
      <c r="M330" s="7">
        <f t="shared" si="68"/>
        <v>70</v>
      </c>
      <c r="N330" s="7">
        <f t="shared" si="68"/>
        <v>0</v>
      </c>
      <c r="O330" s="7">
        <f t="shared" si="68"/>
        <v>0</v>
      </c>
      <c r="P330" s="7">
        <f t="shared" si="68"/>
        <v>12</v>
      </c>
      <c r="Q330" s="7">
        <f t="shared" si="68"/>
        <v>6</v>
      </c>
      <c r="R330" s="7">
        <f t="shared" si="68"/>
        <v>5</v>
      </c>
      <c r="S330" s="7">
        <f t="shared" si="68"/>
        <v>5</v>
      </c>
      <c r="T330" s="7">
        <f t="shared" si="68"/>
        <v>18</v>
      </c>
      <c r="U330" s="7">
        <f t="shared" si="68"/>
        <v>0</v>
      </c>
      <c r="V330" s="7">
        <f t="shared" si="68"/>
        <v>0</v>
      </c>
      <c r="W330" s="7">
        <f t="shared" si="68"/>
        <v>0</v>
      </c>
      <c r="X330" s="7">
        <f t="shared" si="68"/>
        <v>0</v>
      </c>
      <c r="Y330" s="7">
        <f t="shared" si="68"/>
        <v>58</v>
      </c>
      <c r="Z330" s="7">
        <f t="shared" si="68"/>
        <v>0</v>
      </c>
      <c r="AA330" s="7">
        <f t="shared" si="68"/>
        <v>0</v>
      </c>
      <c r="AB330" s="7">
        <f t="shared" si="68"/>
        <v>0.6</v>
      </c>
      <c r="AC330" s="7">
        <f t="shared" si="68"/>
        <v>0</v>
      </c>
      <c r="AD330" s="7">
        <f t="shared" si="68"/>
        <v>0</v>
      </c>
      <c r="AE330" s="7">
        <f t="shared" si="68"/>
        <v>0</v>
      </c>
      <c r="AF330" s="7">
        <f t="shared" si="68"/>
        <v>0</v>
      </c>
    </row>
    <row r="331" spans="1:32" ht="101.25" thickBot="1">
      <c r="A331" s="78"/>
      <c r="B331" s="15" t="s">
        <v>76</v>
      </c>
      <c r="C331" s="7"/>
      <c r="D331" s="7"/>
      <c r="E331" s="7"/>
      <c r="F331" s="7"/>
      <c r="G331" s="7"/>
      <c r="H331" s="7"/>
      <c r="I331" s="7"/>
      <c r="J331" s="7"/>
      <c r="K331" s="16"/>
      <c r="L331" s="16"/>
      <c r="M331" s="7"/>
      <c r="N331" s="7"/>
      <c r="O331" s="7"/>
      <c r="P331" s="7"/>
      <c r="Q331" s="7"/>
      <c r="R331" s="7"/>
      <c r="S331" s="7"/>
      <c r="T331" s="7"/>
      <c r="U331" s="16"/>
      <c r="V331" s="7"/>
      <c r="W331" s="9"/>
      <c r="X331" s="7"/>
      <c r="Y331" s="7"/>
      <c r="Z331" s="9"/>
      <c r="AA331" s="7"/>
      <c r="AB331" s="7"/>
      <c r="AC331" s="7"/>
      <c r="AD331" s="7"/>
      <c r="AE331" s="7">
        <v>6</v>
      </c>
      <c r="AF331" s="7"/>
    </row>
    <row r="332" spans="1:32" ht="51" thickBot="1">
      <c r="A332" s="14"/>
      <c r="B332" s="20" t="s">
        <v>11</v>
      </c>
      <c r="C332" s="7">
        <f aca="true" t="shared" si="69" ref="C332:P332">SUM(C309+C319+C323+C330+C312)</f>
        <v>85</v>
      </c>
      <c r="D332" s="7">
        <f t="shared" si="69"/>
        <v>50</v>
      </c>
      <c r="E332" s="7">
        <f t="shared" si="69"/>
        <v>39</v>
      </c>
      <c r="F332" s="7">
        <f t="shared" si="69"/>
        <v>0</v>
      </c>
      <c r="G332" s="7">
        <f t="shared" si="69"/>
        <v>28</v>
      </c>
      <c r="H332" s="7">
        <f t="shared" si="69"/>
        <v>8</v>
      </c>
      <c r="I332" s="7">
        <f t="shared" si="69"/>
        <v>189</v>
      </c>
      <c r="J332" s="7">
        <f t="shared" si="69"/>
        <v>291</v>
      </c>
      <c r="K332" s="16">
        <f t="shared" si="69"/>
        <v>100</v>
      </c>
      <c r="L332" s="16">
        <f t="shared" si="69"/>
        <v>0</v>
      </c>
      <c r="M332" s="16">
        <f t="shared" si="69"/>
        <v>70</v>
      </c>
      <c r="N332" s="7">
        <f t="shared" si="69"/>
        <v>18</v>
      </c>
      <c r="O332" s="7">
        <f t="shared" si="69"/>
        <v>0</v>
      </c>
      <c r="P332" s="7">
        <f t="shared" si="69"/>
        <v>59</v>
      </c>
      <c r="Q332" s="7">
        <f aca="true" t="shared" si="70" ref="Q332:AD332">SUM(Q309+Q319+Q323+Q330)</f>
        <v>27</v>
      </c>
      <c r="R332" s="7">
        <f t="shared" si="70"/>
        <v>13</v>
      </c>
      <c r="S332" s="7">
        <f t="shared" si="70"/>
        <v>13</v>
      </c>
      <c r="T332" s="7">
        <f t="shared" si="70"/>
        <v>455</v>
      </c>
      <c r="U332" s="16">
        <f t="shared" si="70"/>
        <v>23</v>
      </c>
      <c r="V332" s="16">
        <f t="shared" si="70"/>
        <v>0</v>
      </c>
      <c r="W332" s="16">
        <f t="shared" si="70"/>
        <v>13</v>
      </c>
      <c r="X332" s="7">
        <f t="shared" si="70"/>
        <v>67</v>
      </c>
      <c r="Y332" s="7">
        <f t="shared" si="70"/>
        <v>58</v>
      </c>
      <c r="Z332" s="9">
        <f t="shared" si="70"/>
        <v>3</v>
      </c>
      <c r="AA332" s="7">
        <f t="shared" si="70"/>
        <v>10.7</v>
      </c>
      <c r="AB332" s="7">
        <f t="shared" si="70"/>
        <v>0.6</v>
      </c>
      <c r="AC332" s="7">
        <f t="shared" si="70"/>
        <v>0</v>
      </c>
      <c r="AD332" s="7">
        <f t="shared" si="70"/>
        <v>1.2</v>
      </c>
      <c r="AE332" s="7">
        <v>6</v>
      </c>
      <c r="AF332" s="7">
        <f>SUM(AF309+AF319+AF323+AF330)</f>
        <v>0</v>
      </c>
    </row>
    <row r="333" spans="1:32" ht="51" thickBot="1">
      <c r="A333" s="272" t="s">
        <v>43</v>
      </c>
      <c r="B333" s="273"/>
      <c r="C333" s="273"/>
      <c r="D333" s="273"/>
      <c r="E333" s="273"/>
      <c r="F333" s="273"/>
      <c r="G333" s="273"/>
      <c r="H333" s="273"/>
      <c r="I333" s="273"/>
      <c r="J333" s="273"/>
      <c r="K333" s="273"/>
      <c r="L333" s="273"/>
      <c r="M333" s="273"/>
      <c r="N333" s="273"/>
      <c r="O333" s="273"/>
      <c r="P333" s="273"/>
      <c r="Q333" s="273"/>
      <c r="R333" s="273"/>
      <c r="S333" s="273"/>
      <c r="T333" s="273"/>
      <c r="U333" s="273"/>
      <c r="V333" s="273"/>
      <c r="W333" s="273"/>
      <c r="X333" s="273"/>
      <c r="Y333" s="273"/>
      <c r="Z333" s="273"/>
      <c r="AA333" s="273"/>
      <c r="AB333" s="273"/>
      <c r="AC333" s="273"/>
      <c r="AD333" s="273"/>
      <c r="AE333" s="273"/>
      <c r="AF333" s="274"/>
    </row>
    <row r="334" spans="1:32" ht="51" thickBot="1">
      <c r="A334" s="272" t="s">
        <v>137</v>
      </c>
      <c r="B334" s="273"/>
      <c r="C334" s="273"/>
      <c r="D334" s="273"/>
      <c r="E334" s="273"/>
      <c r="F334" s="273"/>
      <c r="G334" s="273"/>
      <c r="H334" s="273"/>
      <c r="I334" s="273"/>
      <c r="J334" s="273"/>
      <c r="K334" s="273"/>
      <c r="L334" s="273"/>
      <c r="M334" s="273"/>
      <c r="N334" s="273"/>
      <c r="O334" s="273"/>
      <c r="P334" s="273"/>
      <c r="Q334" s="273"/>
      <c r="R334" s="273"/>
      <c r="S334" s="273"/>
      <c r="T334" s="273"/>
      <c r="U334" s="273"/>
      <c r="V334" s="273"/>
      <c r="W334" s="273"/>
      <c r="X334" s="273"/>
      <c r="Y334" s="273"/>
      <c r="Z334" s="273"/>
      <c r="AA334" s="273"/>
      <c r="AB334" s="273"/>
      <c r="AC334" s="273"/>
      <c r="AD334" s="273"/>
      <c r="AE334" s="273"/>
      <c r="AF334" s="274"/>
    </row>
    <row r="335" spans="1:32" ht="45.75" customHeight="1">
      <c r="A335" s="286" t="s">
        <v>130</v>
      </c>
      <c r="B335" s="282" t="s">
        <v>24</v>
      </c>
      <c r="C335" s="268" t="s">
        <v>63</v>
      </c>
      <c r="D335" s="268" t="s">
        <v>64</v>
      </c>
      <c r="E335" s="268" t="s">
        <v>65</v>
      </c>
      <c r="F335" s="268" t="s">
        <v>66</v>
      </c>
      <c r="G335" s="268" t="s">
        <v>60</v>
      </c>
      <c r="H335" s="268" t="s">
        <v>67</v>
      </c>
      <c r="I335" s="268" t="s">
        <v>114</v>
      </c>
      <c r="J335" s="268" t="s">
        <v>108</v>
      </c>
      <c r="K335" s="79"/>
      <c r="L335" s="79"/>
      <c r="M335" s="268" t="s">
        <v>120</v>
      </c>
      <c r="N335" s="268" t="s">
        <v>69</v>
      </c>
      <c r="O335" s="268" t="s">
        <v>48</v>
      </c>
      <c r="P335" s="268" t="s">
        <v>49</v>
      </c>
      <c r="Q335" s="268" t="s">
        <v>70</v>
      </c>
      <c r="R335" s="268" t="s">
        <v>50</v>
      </c>
      <c r="S335" s="268" t="s">
        <v>71</v>
      </c>
      <c r="T335" s="268" t="s">
        <v>208</v>
      </c>
      <c r="U335" s="275" t="s">
        <v>74</v>
      </c>
      <c r="V335" s="70"/>
      <c r="W335" s="270" t="s">
        <v>111</v>
      </c>
      <c r="X335" s="268" t="s">
        <v>116</v>
      </c>
      <c r="Y335" s="268" t="s">
        <v>117</v>
      </c>
      <c r="Z335" s="270" t="s">
        <v>51</v>
      </c>
      <c r="AA335" s="268" t="s">
        <v>52</v>
      </c>
      <c r="AB335" s="268" t="s">
        <v>54</v>
      </c>
      <c r="AC335" s="70"/>
      <c r="AD335" s="268" t="s">
        <v>72</v>
      </c>
      <c r="AE335" s="268" t="s">
        <v>53</v>
      </c>
      <c r="AF335" s="268" t="s">
        <v>73</v>
      </c>
    </row>
    <row r="336" spans="1:32" ht="402.75" customHeight="1" thickBot="1">
      <c r="A336" s="287"/>
      <c r="B336" s="283"/>
      <c r="C336" s="269"/>
      <c r="D336" s="269"/>
      <c r="E336" s="269"/>
      <c r="F336" s="269"/>
      <c r="G336" s="269"/>
      <c r="H336" s="269"/>
      <c r="I336" s="269"/>
      <c r="J336" s="269"/>
      <c r="K336" s="80" t="s">
        <v>68</v>
      </c>
      <c r="L336" s="80" t="s">
        <v>128</v>
      </c>
      <c r="M336" s="269"/>
      <c r="N336" s="269"/>
      <c r="O336" s="269"/>
      <c r="P336" s="269"/>
      <c r="Q336" s="269"/>
      <c r="R336" s="269"/>
      <c r="S336" s="269"/>
      <c r="T336" s="269"/>
      <c r="U336" s="276"/>
      <c r="V336" s="71" t="s">
        <v>185</v>
      </c>
      <c r="W336" s="271"/>
      <c r="X336" s="269"/>
      <c r="Y336" s="269"/>
      <c r="Z336" s="271"/>
      <c r="AA336" s="269"/>
      <c r="AB336" s="269"/>
      <c r="AC336" s="71" t="s">
        <v>184</v>
      </c>
      <c r="AD336" s="269"/>
      <c r="AE336" s="269"/>
      <c r="AF336" s="269"/>
    </row>
    <row r="337" spans="1:32" s="35" customFormat="1" ht="51" thickBot="1">
      <c r="A337" s="78">
        <v>1</v>
      </c>
      <c r="B337" s="4">
        <v>2</v>
      </c>
      <c r="C337" s="6">
        <v>3</v>
      </c>
      <c r="D337" s="5">
        <v>4</v>
      </c>
      <c r="E337" s="5">
        <v>5</v>
      </c>
      <c r="F337" s="5">
        <v>6</v>
      </c>
      <c r="G337" s="5">
        <v>7</v>
      </c>
      <c r="H337" s="5" t="s">
        <v>55</v>
      </c>
      <c r="I337" s="5">
        <v>9</v>
      </c>
      <c r="J337" s="60">
        <v>10</v>
      </c>
      <c r="K337" s="73">
        <v>11</v>
      </c>
      <c r="L337" s="73">
        <v>12</v>
      </c>
      <c r="M337" s="5">
        <v>13</v>
      </c>
      <c r="N337" s="5">
        <v>14</v>
      </c>
      <c r="O337" s="5">
        <v>15</v>
      </c>
      <c r="P337" s="74">
        <v>16</v>
      </c>
      <c r="Q337" s="5">
        <v>17</v>
      </c>
      <c r="R337" s="74">
        <v>18</v>
      </c>
      <c r="S337" s="5">
        <v>19</v>
      </c>
      <c r="T337" s="74">
        <v>20</v>
      </c>
      <c r="U337" s="5">
        <v>21</v>
      </c>
      <c r="V337" s="5">
        <v>22</v>
      </c>
      <c r="W337" s="5">
        <v>23</v>
      </c>
      <c r="X337" s="75">
        <v>24</v>
      </c>
      <c r="Y337" s="75">
        <v>25</v>
      </c>
      <c r="Z337" s="74">
        <v>26</v>
      </c>
      <c r="AA337" s="5">
        <v>27</v>
      </c>
      <c r="AB337" s="5">
        <v>28</v>
      </c>
      <c r="AC337" s="74">
        <v>29</v>
      </c>
      <c r="AD337" s="5">
        <v>30</v>
      </c>
      <c r="AE337" s="5">
        <v>31</v>
      </c>
      <c r="AF337" s="5">
        <v>32</v>
      </c>
    </row>
    <row r="338" spans="1:32" ht="51" thickBot="1">
      <c r="A338" s="272" t="s">
        <v>6</v>
      </c>
      <c r="B338" s="273"/>
      <c r="C338" s="273"/>
      <c r="D338" s="273"/>
      <c r="E338" s="273"/>
      <c r="F338" s="273"/>
      <c r="G338" s="273"/>
      <c r="H338" s="273"/>
      <c r="I338" s="273"/>
      <c r="J338" s="273"/>
      <c r="K338" s="273"/>
      <c r="L338" s="273"/>
      <c r="M338" s="273"/>
      <c r="N338" s="273"/>
      <c r="O338" s="273"/>
      <c r="P338" s="273"/>
      <c r="Q338" s="273"/>
      <c r="R338" s="273"/>
      <c r="S338" s="273"/>
      <c r="T338" s="273"/>
      <c r="U338" s="273"/>
      <c r="V338" s="273"/>
      <c r="W338" s="273"/>
      <c r="X338" s="273"/>
      <c r="Y338" s="273"/>
      <c r="Z338" s="273"/>
      <c r="AA338" s="273"/>
      <c r="AB338" s="273"/>
      <c r="AC338" s="273"/>
      <c r="AD338" s="273"/>
      <c r="AE338" s="273"/>
      <c r="AF338" s="274"/>
    </row>
    <row r="339" spans="1:32" ht="101.25" thickBot="1">
      <c r="A339" s="7">
        <v>83</v>
      </c>
      <c r="B339" s="8" t="s">
        <v>196</v>
      </c>
      <c r="C339" s="7"/>
      <c r="D339" s="9"/>
      <c r="E339" s="9"/>
      <c r="F339" s="9"/>
      <c r="G339" s="9">
        <v>18</v>
      </c>
      <c r="H339" s="10"/>
      <c r="I339" s="10"/>
      <c r="J339" s="10"/>
      <c r="K339" s="11"/>
      <c r="L339" s="19"/>
      <c r="M339" s="14"/>
      <c r="N339" s="10"/>
      <c r="O339" s="11"/>
      <c r="P339" s="23">
        <v>3</v>
      </c>
      <c r="Q339" s="21">
        <v>2</v>
      </c>
      <c r="R339" s="7"/>
      <c r="S339" s="11"/>
      <c r="T339" s="7">
        <v>180</v>
      </c>
      <c r="U339" s="11"/>
      <c r="V339" s="14"/>
      <c r="W339" s="9"/>
      <c r="X339" s="7"/>
      <c r="Y339" s="10"/>
      <c r="Z339" s="9"/>
      <c r="AA339" s="7"/>
      <c r="AB339" s="7"/>
      <c r="AC339" s="11"/>
      <c r="AD339" s="7"/>
      <c r="AE339" s="11"/>
      <c r="AF339" s="7"/>
    </row>
    <row r="340" spans="1:32" ht="101.25" thickBot="1">
      <c r="A340" s="14">
        <v>2</v>
      </c>
      <c r="B340" s="15" t="s">
        <v>195</v>
      </c>
      <c r="C340" s="7"/>
      <c r="D340" s="10"/>
      <c r="E340" s="10"/>
      <c r="F340" s="10"/>
      <c r="G340" s="10"/>
      <c r="H340" s="10"/>
      <c r="I340" s="10"/>
      <c r="J340" s="10"/>
      <c r="K340" s="11"/>
      <c r="L340" s="19"/>
      <c r="M340" s="14"/>
      <c r="N340" s="10"/>
      <c r="O340" s="14"/>
      <c r="P340" s="7">
        <v>3</v>
      </c>
      <c r="Q340" s="14"/>
      <c r="R340" s="11"/>
      <c r="S340" s="14"/>
      <c r="T340" s="7">
        <v>34</v>
      </c>
      <c r="U340" s="19"/>
      <c r="V340" s="14"/>
      <c r="W340" s="10"/>
      <c r="X340" s="11"/>
      <c r="Y340" s="14"/>
      <c r="Z340" s="11"/>
      <c r="AA340" s="14"/>
      <c r="AB340" s="11"/>
      <c r="AC340" s="14">
        <v>2.4</v>
      </c>
      <c r="AD340" s="14"/>
      <c r="AE340" s="14"/>
      <c r="AF340" s="7"/>
    </row>
    <row r="341" spans="1:32" ht="101.25" thickBot="1">
      <c r="A341" s="14">
        <v>3</v>
      </c>
      <c r="B341" s="15" t="s">
        <v>42</v>
      </c>
      <c r="C341" s="10">
        <v>50</v>
      </c>
      <c r="D341" s="10"/>
      <c r="E341" s="10"/>
      <c r="F341" s="10"/>
      <c r="G341" s="10"/>
      <c r="H341" s="10"/>
      <c r="I341" s="10"/>
      <c r="J341" s="10"/>
      <c r="K341" s="11"/>
      <c r="L341" s="19"/>
      <c r="M341" s="14"/>
      <c r="N341" s="10"/>
      <c r="O341" s="14"/>
      <c r="P341" s="11"/>
      <c r="Q341" s="7">
        <v>5</v>
      </c>
      <c r="R341" s="11"/>
      <c r="S341" s="14"/>
      <c r="T341" s="11"/>
      <c r="U341" s="19"/>
      <c r="V341" s="14"/>
      <c r="W341" s="9"/>
      <c r="X341" s="11"/>
      <c r="Y341" s="14"/>
      <c r="Z341" s="11"/>
      <c r="AA341" s="14">
        <v>10.7</v>
      </c>
      <c r="AB341" s="11"/>
      <c r="AC341" s="14"/>
      <c r="AD341" s="10"/>
      <c r="AE341" s="14"/>
      <c r="AF341" s="10"/>
    </row>
    <row r="342" spans="1:32" ht="51" thickBot="1">
      <c r="A342" s="14"/>
      <c r="B342" s="15" t="s">
        <v>7</v>
      </c>
      <c r="C342" s="7">
        <f aca="true" t="shared" si="71" ref="C342:AF342">SUM(C339:C341)</f>
        <v>50</v>
      </c>
      <c r="D342" s="7">
        <f t="shared" si="71"/>
        <v>0</v>
      </c>
      <c r="E342" s="7">
        <f t="shared" si="71"/>
        <v>0</v>
      </c>
      <c r="F342" s="7">
        <f t="shared" si="71"/>
        <v>0</v>
      </c>
      <c r="G342" s="7">
        <f t="shared" si="71"/>
        <v>18</v>
      </c>
      <c r="H342" s="7">
        <f t="shared" si="71"/>
        <v>0</v>
      </c>
      <c r="I342" s="7">
        <f t="shared" si="71"/>
        <v>0</v>
      </c>
      <c r="J342" s="7">
        <f t="shared" si="71"/>
        <v>0</v>
      </c>
      <c r="K342" s="16">
        <f t="shared" si="71"/>
        <v>0</v>
      </c>
      <c r="L342" s="16">
        <f t="shared" si="71"/>
        <v>0</v>
      </c>
      <c r="M342" s="16">
        <f t="shared" si="71"/>
        <v>0</v>
      </c>
      <c r="N342" s="16">
        <f t="shared" si="71"/>
        <v>0</v>
      </c>
      <c r="O342" s="16">
        <f t="shared" si="71"/>
        <v>0</v>
      </c>
      <c r="P342" s="16">
        <f t="shared" si="71"/>
        <v>6</v>
      </c>
      <c r="Q342" s="16">
        <f t="shared" si="71"/>
        <v>7</v>
      </c>
      <c r="R342" s="16">
        <f t="shared" si="71"/>
        <v>0</v>
      </c>
      <c r="S342" s="16">
        <f t="shared" si="71"/>
        <v>0</v>
      </c>
      <c r="T342" s="16">
        <f t="shared" si="71"/>
        <v>214</v>
      </c>
      <c r="U342" s="16">
        <f t="shared" si="71"/>
        <v>0</v>
      </c>
      <c r="V342" s="16">
        <f t="shared" si="71"/>
        <v>0</v>
      </c>
      <c r="W342" s="16">
        <f t="shared" si="71"/>
        <v>0</v>
      </c>
      <c r="X342" s="7">
        <f t="shared" si="71"/>
        <v>0</v>
      </c>
      <c r="Y342" s="7">
        <f t="shared" si="71"/>
        <v>0</v>
      </c>
      <c r="Z342" s="9">
        <f t="shared" si="71"/>
        <v>0</v>
      </c>
      <c r="AA342" s="7">
        <f t="shared" si="71"/>
        <v>10.7</v>
      </c>
      <c r="AB342" s="7">
        <f t="shared" si="71"/>
        <v>0</v>
      </c>
      <c r="AC342" s="7">
        <f t="shared" si="71"/>
        <v>2.4</v>
      </c>
      <c r="AD342" s="7">
        <f t="shared" si="71"/>
        <v>0</v>
      </c>
      <c r="AE342" s="7">
        <f t="shared" si="71"/>
        <v>0</v>
      </c>
      <c r="AF342" s="7">
        <f t="shared" si="71"/>
        <v>0</v>
      </c>
    </row>
    <row r="343" spans="1:32" ht="48.75" customHeight="1" thickBot="1">
      <c r="A343" s="277" t="s">
        <v>59</v>
      </c>
      <c r="B343" s="278"/>
      <c r="C343" s="278"/>
      <c r="D343" s="278"/>
      <c r="E343" s="278"/>
      <c r="F343" s="278"/>
      <c r="G343" s="278"/>
      <c r="H343" s="278"/>
      <c r="I343" s="278"/>
      <c r="J343" s="278"/>
      <c r="K343" s="278"/>
      <c r="L343" s="278"/>
      <c r="M343" s="278"/>
      <c r="N343" s="278"/>
      <c r="O343" s="278"/>
      <c r="P343" s="278"/>
      <c r="Q343" s="278"/>
      <c r="R343" s="278"/>
      <c r="S343" s="278"/>
      <c r="T343" s="278"/>
      <c r="U343" s="278"/>
      <c r="V343" s="278"/>
      <c r="W343" s="278"/>
      <c r="X343" s="278"/>
      <c r="Y343" s="278"/>
      <c r="Z343" s="278"/>
      <c r="AA343" s="278"/>
      <c r="AB343" s="278"/>
      <c r="AC343" s="278"/>
      <c r="AD343" s="278"/>
      <c r="AE343" s="278"/>
      <c r="AF343" s="279"/>
    </row>
    <row r="344" spans="1:32" ht="101.25" thickBot="1">
      <c r="A344" s="14" t="s">
        <v>37</v>
      </c>
      <c r="B344" s="8" t="s">
        <v>129</v>
      </c>
      <c r="C344" s="7"/>
      <c r="D344" s="10"/>
      <c r="E344" s="10"/>
      <c r="F344" s="10"/>
      <c r="G344" s="10"/>
      <c r="H344" s="10"/>
      <c r="I344" s="10"/>
      <c r="J344" s="10"/>
      <c r="K344" s="11">
        <v>100</v>
      </c>
      <c r="L344" s="19"/>
      <c r="M344" s="14"/>
      <c r="N344" s="10"/>
      <c r="O344" s="11"/>
      <c r="P344" s="7"/>
      <c r="Q344" s="11"/>
      <c r="R344" s="7"/>
      <c r="S344" s="11"/>
      <c r="T344" s="7"/>
      <c r="U344" s="11"/>
      <c r="V344" s="14"/>
      <c r="W344" s="9"/>
      <c r="X344" s="11"/>
      <c r="Y344" s="7"/>
      <c r="Z344" s="9"/>
      <c r="AA344" s="11"/>
      <c r="AB344" s="7"/>
      <c r="AC344" s="11"/>
      <c r="AD344" s="7"/>
      <c r="AE344" s="7"/>
      <c r="AF344" s="10"/>
    </row>
    <row r="345" spans="1:32" ht="51" thickBot="1">
      <c r="A345" s="14"/>
      <c r="B345" s="15" t="s">
        <v>31</v>
      </c>
      <c r="C345" s="10">
        <f>SUM(C344)</f>
        <v>0</v>
      </c>
      <c r="D345" s="10">
        <f>SUM(D344)</f>
        <v>0</v>
      </c>
      <c r="E345" s="10">
        <f aca="true" t="shared" si="72" ref="E345:AE345">SUM(E344)</f>
        <v>0</v>
      </c>
      <c r="F345" s="10">
        <f t="shared" si="72"/>
        <v>0</v>
      </c>
      <c r="G345" s="10">
        <f t="shared" si="72"/>
        <v>0</v>
      </c>
      <c r="H345" s="10">
        <f t="shared" si="72"/>
        <v>0</v>
      </c>
      <c r="I345" s="10">
        <f t="shared" si="72"/>
        <v>0</v>
      </c>
      <c r="J345" s="10">
        <f t="shared" si="72"/>
        <v>0</v>
      </c>
      <c r="K345" s="11">
        <f t="shared" si="72"/>
        <v>100</v>
      </c>
      <c r="L345" s="7">
        <f t="shared" si="72"/>
        <v>0</v>
      </c>
      <c r="M345" s="19">
        <f t="shared" si="72"/>
        <v>0</v>
      </c>
      <c r="N345" s="7">
        <f t="shared" si="72"/>
        <v>0</v>
      </c>
      <c r="O345" s="11">
        <f t="shared" si="72"/>
        <v>0</v>
      </c>
      <c r="P345" s="14">
        <f t="shared" si="72"/>
        <v>0</v>
      </c>
      <c r="Q345" s="11">
        <f t="shared" si="72"/>
        <v>0</v>
      </c>
      <c r="R345" s="7">
        <f t="shared" si="72"/>
        <v>0</v>
      </c>
      <c r="S345" s="11">
        <f t="shared" si="72"/>
        <v>0</v>
      </c>
      <c r="T345" s="7">
        <f t="shared" si="72"/>
        <v>0</v>
      </c>
      <c r="U345" s="11">
        <f t="shared" si="72"/>
        <v>0</v>
      </c>
      <c r="V345" s="7">
        <f t="shared" si="72"/>
        <v>0</v>
      </c>
      <c r="W345" s="11">
        <f t="shared" si="72"/>
        <v>0</v>
      </c>
      <c r="X345" s="7">
        <f t="shared" si="72"/>
        <v>0</v>
      </c>
      <c r="Y345" s="10">
        <f t="shared" si="72"/>
        <v>0</v>
      </c>
      <c r="Z345" s="7">
        <f t="shared" si="72"/>
        <v>0</v>
      </c>
      <c r="AA345" s="10">
        <f t="shared" si="72"/>
        <v>0</v>
      </c>
      <c r="AB345" s="10">
        <f t="shared" si="72"/>
        <v>0</v>
      </c>
      <c r="AC345" s="10">
        <f t="shared" si="72"/>
        <v>0</v>
      </c>
      <c r="AD345" s="10">
        <f t="shared" si="72"/>
        <v>0</v>
      </c>
      <c r="AE345" s="10">
        <f t="shared" si="72"/>
        <v>0</v>
      </c>
      <c r="AF345" s="10">
        <f>SUM(AF344)</f>
        <v>0</v>
      </c>
    </row>
    <row r="346" spans="1:32" ht="51" thickBot="1">
      <c r="A346" s="272" t="s">
        <v>34</v>
      </c>
      <c r="B346" s="273"/>
      <c r="C346" s="273"/>
      <c r="D346" s="273"/>
      <c r="E346" s="273"/>
      <c r="F346" s="273"/>
      <c r="G346" s="273"/>
      <c r="H346" s="273"/>
      <c r="I346" s="273"/>
      <c r="J346" s="273"/>
      <c r="K346" s="273"/>
      <c r="L346" s="273"/>
      <c r="M346" s="273"/>
      <c r="N346" s="273"/>
      <c r="O346" s="273"/>
      <c r="P346" s="273"/>
      <c r="Q346" s="273"/>
      <c r="R346" s="273"/>
      <c r="S346" s="273"/>
      <c r="T346" s="273"/>
      <c r="U346" s="273"/>
      <c r="V346" s="273"/>
      <c r="W346" s="273"/>
      <c r="X346" s="273"/>
      <c r="Y346" s="273"/>
      <c r="Z346" s="273"/>
      <c r="AA346" s="273"/>
      <c r="AB346" s="273"/>
      <c r="AC346" s="273"/>
      <c r="AD346" s="273"/>
      <c r="AE346" s="273"/>
      <c r="AF346" s="274"/>
    </row>
    <row r="347" spans="1:32" ht="101.25" thickBot="1">
      <c r="A347" s="14">
        <v>18</v>
      </c>
      <c r="B347" s="26" t="s">
        <v>125</v>
      </c>
      <c r="C347" s="7"/>
      <c r="D347" s="10"/>
      <c r="E347" s="10"/>
      <c r="F347" s="10"/>
      <c r="G347" s="10"/>
      <c r="H347" s="10"/>
      <c r="I347" s="10"/>
      <c r="J347" s="10">
        <v>60</v>
      </c>
      <c r="K347" s="11"/>
      <c r="L347" s="19"/>
      <c r="M347" s="14"/>
      <c r="N347" s="10"/>
      <c r="O347" s="11"/>
      <c r="P347" s="14"/>
      <c r="Q347" s="11"/>
      <c r="R347" s="14"/>
      <c r="S347" s="11"/>
      <c r="T347" s="14"/>
      <c r="U347" s="11"/>
      <c r="V347" s="14"/>
      <c r="W347" s="10"/>
      <c r="X347" s="11"/>
      <c r="Y347" s="7"/>
      <c r="Z347" s="10"/>
      <c r="AA347" s="11"/>
      <c r="AB347" s="14"/>
      <c r="AC347" s="7"/>
      <c r="AD347" s="11"/>
      <c r="AE347" s="14"/>
      <c r="AF347" s="75"/>
    </row>
    <row r="348" spans="1:32" ht="101.25" thickBot="1">
      <c r="A348" s="7">
        <v>5</v>
      </c>
      <c r="B348" s="18" t="s">
        <v>308</v>
      </c>
      <c r="C348" s="7"/>
      <c r="D348" s="10"/>
      <c r="E348" s="10"/>
      <c r="F348" s="10"/>
      <c r="G348" s="10"/>
      <c r="H348" s="10"/>
      <c r="I348" s="10">
        <v>42</v>
      </c>
      <c r="J348" s="10">
        <v>64</v>
      </c>
      <c r="K348" s="11"/>
      <c r="L348" s="19"/>
      <c r="M348" s="14"/>
      <c r="N348" s="10"/>
      <c r="O348" s="11"/>
      <c r="P348" s="14"/>
      <c r="Q348" s="11"/>
      <c r="R348" s="14">
        <v>2</v>
      </c>
      <c r="S348" s="11"/>
      <c r="T348" s="14"/>
      <c r="U348" s="19"/>
      <c r="V348" s="14"/>
      <c r="W348" s="10">
        <v>13</v>
      </c>
      <c r="X348" s="11"/>
      <c r="Y348" s="7"/>
      <c r="Z348" s="9">
        <v>6</v>
      </c>
      <c r="AA348" s="11"/>
      <c r="AB348" s="14"/>
      <c r="AC348" s="11"/>
      <c r="AD348" s="14"/>
      <c r="AE348" s="14"/>
      <c r="AF348" s="10"/>
    </row>
    <row r="349" spans="1:32" ht="114.75" customHeight="1" thickBot="1">
      <c r="A349" s="14">
        <v>48</v>
      </c>
      <c r="B349" s="15" t="s">
        <v>36</v>
      </c>
      <c r="C349" s="14"/>
      <c r="D349" s="10"/>
      <c r="E349" s="10">
        <v>1.7</v>
      </c>
      <c r="F349" s="10"/>
      <c r="G349" s="10"/>
      <c r="H349" s="10"/>
      <c r="I349" s="9"/>
      <c r="J349" s="9">
        <v>4.7</v>
      </c>
      <c r="K349" s="9"/>
      <c r="L349" s="9"/>
      <c r="M349" s="9"/>
      <c r="N349" s="9"/>
      <c r="O349" s="9"/>
      <c r="P349" s="9"/>
      <c r="Q349" s="9"/>
      <c r="R349" s="9">
        <v>2</v>
      </c>
      <c r="S349" s="9"/>
      <c r="T349" s="9"/>
      <c r="U349" s="9"/>
      <c r="V349" s="9"/>
      <c r="W349" s="9">
        <v>96</v>
      </c>
      <c r="X349" s="9"/>
      <c r="Y349" s="9"/>
      <c r="Z349" s="9"/>
      <c r="AA349" s="9"/>
      <c r="AB349" s="9"/>
      <c r="AC349" s="9"/>
      <c r="AD349" s="10"/>
      <c r="AE349" s="10"/>
      <c r="AF349" s="10"/>
    </row>
    <row r="350" spans="1:32" ht="101.25" thickBot="1">
      <c r="A350" s="7">
        <v>84.85</v>
      </c>
      <c r="B350" s="8" t="s">
        <v>253</v>
      </c>
      <c r="C350" s="7"/>
      <c r="D350" s="9"/>
      <c r="E350" s="9"/>
      <c r="F350" s="9"/>
      <c r="G350" s="9">
        <v>57</v>
      </c>
      <c r="H350" s="10"/>
      <c r="I350" s="10"/>
      <c r="J350" s="10"/>
      <c r="K350" s="10"/>
      <c r="L350" s="10"/>
      <c r="M350" s="10"/>
      <c r="N350" s="11"/>
      <c r="O350" s="7"/>
      <c r="P350" s="11"/>
      <c r="Q350" s="7">
        <v>3</v>
      </c>
      <c r="R350" s="11"/>
      <c r="S350" s="7"/>
      <c r="T350" s="7"/>
      <c r="U350" s="11"/>
      <c r="V350" s="14"/>
      <c r="W350" s="9"/>
      <c r="X350" s="7"/>
      <c r="Y350" s="10"/>
      <c r="Z350" s="9"/>
      <c r="AA350" s="7"/>
      <c r="AB350" s="7"/>
      <c r="AC350" s="11"/>
      <c r="AD350" s="7"/>
      <c r="AE350" s="11"/>
      <c r="AF350" s="7"/>
    </row>
    <row r="351" spans="1:32" ht="101.25" thickBot="1">
      <c r="A351" s="7">
        <v>22</v>
      </c>
      <c r="B351" s="15" t="s">
        <v>269</v>
      </c>
      <c r="C351" s="7"/>
      <c r="D351" s="9"/>
      <c r="E351" s="9"/>
      <c r="F351" s="10">
        <v>10</v>
      </c>
      <c r="G351" s="9"/>
      <c r="H351" s="10"/>
      <c r="I351" s="10"/>
      <c r="J351" s="10"/>
      <c r="K351" s="11"/>
      <c r="L351" s="19"/>
      <c r="M351" s="14"/>
      <c r="N351" s="10"/>
      <c r="O351" s="11"/>
      <c r="P351" s="7">
        <v>10</v>
      </c>
      <c r="Q351" s="11"/>
      <c r="R351" s="7"/>
      <c r="S351" s="11"/>
      <c r="T351" s="7"/>
      <c r="U351" s="16"/>
      <c r="V351" s="7"/>
      <c r="W351" s="9"/>
      <c r="X351" s="11"/>
      <c r="Y351" s="7"/>
      <c r="Z351" s="9"/>
      <c r="AA351" s="11"/>
      <c r="AB351" s="7"/>
      <c r="AC351" s="7"/>
      <c r="AD351" s="11"/>
      <c r="AE351" s="7"/>
      <c r="AF351" s="10"/>
    </row>
    <row r="352" spans="1:32" ht="101.25" thickBot="1">
      <c r="A352" s="14" t="s">
        <v>37</v>
      </c>
      <c r="B352" s="15" t="s">
        <v>75</v>
      </c>
      <c r="C352" s="7"/>
      <c r="D352" s="10">
        <v>50</v>
      </c>
      <c r="E352" s="10"/>
      <c r="F352" s="10"/>
      <c r="G352" s="10"/>
      <c r="H352" s="10"/>
      <c r="I352" s="10"/>
      <c r="J352" s="10"/>
      <c r="K352" s="11"/>
      <c r="L352" s="19"/>
      <c r="M352" s="14"/>
      <c r="N352" s="10"/>
      <c r="O352" s="16"/>
      <c r="P352" s="7"/>
      <c r="Q352" s="9"/>
      <c r="R352" s="9"/>
      <c r="S352" s="9"/>
      <c r="T352" s="9"/>
      <c r="U352" s="16"/>
      <c r="V352" s="7"/>
      <c r="W352" s="9"/>
      <c r="X352" s="17"/>
      <c r="Y352" s="7"/>
      <c r="Z352" s="9"/>
      <c r="AA352" s="17"/>
      <c r="AB352" s="7"/>
      <c r="AC352" s="9"/>
      <c r="AD352" s="9"/>
      <c r="AE352" s="9"/>
      <c r="AF352" s="9"/>
    </row>
    <row r="353" spans="1:32" ht="51" thickBot="1">
      <c r="A353" s="7"/>
      <c r="B353" s="8" t="s">
        <v>31</v>
      </c>
      <c r="C353" s="7">
        <f aca="true" t="shared" si="73" ref="C353:AF353">SUM(C347:C352)</f>
        <v>0</v>
      </c>
      <c r="D353" s="7">
        <f t="shared" si="73"/>
        <v>50</v>
      </c>
      <c r="E353" s="7">
        <f t="shared" si="73"/>
        <v>1.7</v>
      </c>
      <c r="F353" s="7">
        <f t="shared" si="73"/>
        <v>10</v>
      </c>
      <c r="G353" s="7">
        <f t="shared" si="73"/>
        <v>57</v>
      </c>
      <c r="H353" s="7">
        <f t="shared" si="73"/>
        <v>0</v>
      </c>
      <c r="I353" s="7">
        <f t="shared" si="73"/>
        <v>42</v>
      </c>
      <c r="J353" s="7">
        <f t="shared" si="73"/>
        <v>128.7</v>
      </c>
      <c r="K353" s="16">
        <f t="shared" si="73"/>
        <v>0</v>
      </c>
      <c r="L353" s="16">
        <f t="shared" si="73"/>
        <v>0</v>
      </c>
      <c r="M353" s="16">
        <f t="shared" si="73"/>
        <v>0</v>
      </c>
      <c r="N353" s="16">
        <f t="shared" si="73"/>
        <v>0</v>
      </c>
      <c r="O353" s="16">
        <f t="shared" si="73"/>
        <v>0</v>
      </c>
      <c r="P353" s="16">
        <f t="shared" si="73"/>
        <v>10</v>
      </c>
      <c r="Q353" s="16">
        <f t="shared" si="73"/>
        <v>3</v>
      </c>
      <c r="R353" s="16">
        <f t="shared" si="73"/>
        <v>4</v>
      </c>
      <c r="S353" s="16">
        <f t="shared" si="73"/>
        <v>0</v>
      </c>
      <c r="T353" s="16">
        <f t="shared" si="73"/>
        <v>0</v>
      </c>
      <c r="U353" s="16">
        <f t="shared" si="73"/>
        <v>0</v>
      </c>
      <c r="V353" s="16">
        <f t="shared" si="73"/>
        <v>0</v>
      </c>
      <c r="W353" s="16">
        <f t="shared" si="73"/>
        <v>109</v>
      </c>
      <c r="X353" s="7">
        <f t="shared" si="73"/>
        <v>0</v>
      </c>
      <c r="Y353" s="7">
        <f t="shared" si="73"/>
        <v>0</v>
      </c>
      <c r="Z353" s="9">
        <f t="shared" si="73"/>
        <v>6</v>
      </c>
      <c r="AA353" s="7">
        <f t="shared" si="73"/>
        <v>0</v>
      </c>
      <c r="AB353" s="7">
        <f t="shared" si="73"/>
        <v>0</v>
      </c>
      <c r="AC353" s="7">
        <f t="shared" si="73"/>
        <v>0</v>
      </c>
      <c r="AD353" s="7">
        <f t="shared" si="73"/>
        <v>0</v>
      </c>
      <c r="AE353" s="7">
        <f t="shared" si="73"/>
        <v>0</v>
      </c>
      <c r="AF353" s="7">
        <f t="shared" si="73"/>
        <v>0</v>
      </c>
    </row>
    <row r="354" spans="1:32" ht="48.75" customHeight="1" thickBot="1">
      <c r="A354" s="272" t="s">
        <v>30</v>
      </c>
      <c r="B354" s="273"/>
      <c r="C354" s="273"/>
      <c r="D354" s="273"/>
      <c r="E354" s="273"/>
      <c r="F354" s="273"/>
      <c r="G354" s="273"/>
      <c r="H354" s="273"/>
      <c r="I354" s="273"/>
      <c r="J354" s="273"/>
      <c r="K354" s="273"/>
      <c r="L354" s="273"/>
      <c r="M354" s="273"/>
      <c r="N354" s="273"/>
      <c r="O354" s="273"/>
      <c r="P354" s="273"/>
      <c r="Q354" s="273"/>
      <c r="R354" s="273"/>
      <c r="S354" s="273"/>
      <c r="T354" s="273"/>
      <c r="U354" s="273"/>
      <c r="V354" s="273"/>
      <c r="W354" s="273"/>
      <c r="X354" s="273"/>
      <c r="Y354" s="273"/>
      <c r="Z354" s="273"/>
      <c r="AA354" s="273"/>
      <c r="AB354" s="273"/>
      <c r="AC354" s="273"/>
      <c r="AD354" s="273"/>
      <c r="AE354" s="273"/>
      <c r="AF354" s="274"/>
    </row>
    <row r="355" spans="1:32" ht="96.75" customHeight="1" thickBot="1">
      <c r="A355" s="14">
        <v>8.9</v>
      </c>
      <c r="B355" s="18" t="s">
        <v>237</v>
      </c>
      <c r="C355" s="14"/>
      <c r="D355" s="10"/>
      <c r="E355" s="14"/>
      <c r="F355" s="14"/>
      <c r="G355" s="14"/>
      <c r="H355" s="10"/>
      <c r="I355" s="10"/>
      <c r="J355" s="10"/>
      <c r="K355" s="11"/>
      <c r="L355" s="19"/>
      <c r="M355" s="14"/>
      <c r="N355" s="11"/>
      <c r="O355" s="7"/>
      <c r="P355" s="11"/>
      <c r="Q355" s="7"/>
      <c r="R355" s="11"/>
      <c r="S355" s="7"/>
      <c r="T355" s="11">
        <v>185</v>
      </c>
      <c r="U355" s="16"/>
      <c r="V355" s="14"/>
      <c r="W355" s="11"/>
      <c r="X355" s="7"/>
      <c r="Y355" s="7"/>
      <c r="Z355" s="11"/>
      <c r="AA355" s="7"/>
      <c r="AB355" s="7"/>
      <c r="AC355" s="11"/>
      <c r="AD355" s="7"/>
      <c r="AE355" s="10"/>
      <c r="AF355" s="10"/>
    </row>
    <row r="356" spans="1:32" ht="96.75" customHeight="1" thickBot="1">
      <c r="A356" s="14">
        <v>86</v>
      </c>
      <c r="B356" s="15" t="s">
        <v>297</v>
      </c>
      <c r="C356" s="7"/>
      <c r="D356" s="10"/>
      <c r="E356" s="10">
        <v>50.2</v>
      </c>
      <c r="F356" s="10"/>
      <c r="G356" s="10"/>
      <c r="H356" s="10"/>
      <c r="I356" s="10"/>
      <c r="J356" s="10"/>
      <c r="K356" s="11"/>
      <c r="L356" s="19"/>
      <c r="M356" s="14"/>
      <c r="N356" s="10">
        <v>6</v>
      </c>
      <c r="O356" s="10"/>
      <c r="P356" s="10">
        <v>6</v>
      </c>
      <c r="Q356" s="10">
        <v>5</v>
      </c>
      <c r="R356" s="10">
        <v>1</v>
      </c>
      <c r="S356" s="10">
        <v>7.2</v>
      </c>
      <c r="T356" s="10">
        <v>20</v>
      </c>
      <c r="U356" s="11"/>
      <c r="V356" s="14"/>
      <c r="W356" s="10"/>
      <c r="X356" s="10"/>
      <c r="Y356" s="10"/>
      <c r="Z356" s="10"/>
      <c r="AA356" s="10"/>
      <c r="AB356" s="10"/>
      <c r="AC356" s="10"/>
      <c r="AD356" s="10"/>
      <c r="AE356" s="10"/>
      <c r="AF356" s="10">
        <v>1.1</v>
      </c>
    </row>
    <row r="357" spans="1:32" ht="51" thickBot="1">
      <c r="A357" s="14"/>
      <c r="B357" s="15" t="s">
        <v>7</v>
      </c>
      <c r="C357" s="7">
        <f aca="true" t="shared" si="74" ref="C357:AF357">SUM(C355:C356)</f>
        <v>0</v>
      </c>
      <c r="D357" s="7">
        <f t="shared" si="74"/>
        <v>0</v>
      </c>
      <c r="E357" s="7">
        <f t="shared" si="74"/>
        <v>50.2</v>
      </c>
      <c r="F357" s="7">
        <f t="shared" si="74"/>
        <v>0</v>
      </c>
      <c r="G357" s="7">
        <f t="shared" si="74"/>
        <v>0</v>
      </c>
      <c r="H357" s="7">
        <f t="shared" si="74"/>
        <v>0</v>
      </c>
      <c r="I357" s="7">
        <f t="shared" si="74"/>
        <v>0</v>
      </c>
      <c r="J357" s="7">
        <f t="shared" si="74"/>
        <v>0</v>
      </c>
      <c r="K357" s="16">
        <f t="shared" si="74"/>
        <v>0</v>
      </c>
      <c r="L357" s="16">
        <f t="shared" si="74"/>
        <v>0</v>
      </c>
      <c r="M357" s="16">
        <f t="shared" si="74"/>
        <v>0</v>
      </c>
      <c r="N357" s="16">
        <f t="shared" si="74"/>
        <v>6</v>
      </c>
      <c r="O357" s="16">
        <f t="shared" si="74"/>
        <v>0</v>
      </c>
      <c r="P357" s="16">
        <f t="shared" si="74"/>
        <v>6</v>
      </c>
      <c r="Q357" s="16">
        <f t="shared" si="74"/>
        <v>5</v>
      </c>
      <c r="R357" s="16">
        <f t="shared" si="74"/>
        <v>1</v>
      </c>
      <c r="S357" s="16">
        <f t="shared" si="74"/>
        <v>7.2</v>
      </c>
      <c r="T357" s="16">
        <f t="shared" si="74"/>
        <v>205</v>
      </c>
      <c r="U357" s="16">
        <f t="shared" si="74"/>
        <v>0</v>
      </c>
      <c r="V357" s="16">
        <f t="shared" si="74"/>
        <v>0</v>
      </c>
      <c r="W357" s="16">
        <f t="shared" si="74"/>
        <v>0</v>
      </c>
      <c r="X357" s="7">
        <f t="shared" si="74"/>
        <v>0</v>
      </c>
      <c r="Y357" s="7">
        <f t="shared" si="74"/>
        <v>0</v>
      </c>
      <c r="Z357" s="9">
        <f t="shared" si="74"/>
        <v>0</v>
      </c>
      <c r="AA357" s="7">
        <f t="shared" si="74"/>
        <v>0</v>
      </c>
      <c r="AB357" s="7">
        <f t="shared" si="74"/>
        <v>0</v>
      </c>
      <c r="AC357" s="7">
        <f t="shared" si="74"/>
        <v>0</v>
      </c>
      <c r="AD357" s="7">
        <f t="shared" si="74"/>
        <v>0</v>
      </c>
      <c r="AE357" s="7">
        <f t="shared" si="74"/>
        <v>0</v>
      </c>
      <c r="AF357" s="7">
        <f t="shared" si="74"/>
        <v>1.1</v>
      </c>
    </row>
    <row r="358" spans="1:32" ht="51" thickBot="1">
      <c r="A358" s="277" t="s">
        <v>32</v>
      </c>
      <c r="B358" s="278"/>
      <c r="C358" s="278"/>
      <c r="D358" s="278"/>
      <c r="E358" s="278"/>
      <c r="F358" s="278"/>
      <c r="G358" s="278"/>
      <c r="H358" s="278"/>
      <c r="I358" s="278"/>
      <c r="J358" s="278"/>
      <c r="K358" s="278"/>
      <c r="L358" s="278"/>
      <c r="M358" s="278"/>
      <c r="N358" s="278"/>
      <c r="O358" s="278"/>
      <c r="P358" s="278"/>
      <c r="Q358" s="278"/>
      <c r="R358" s="278"/>
      <c r="S358" s="278"/>
      <c r="T358" s="278"/>
      <c r="U358" s="278"/>
      <c r="V358" s="278"/>
      <c r="W358" s="278"/>
      <c r="X358" s="278"/>
      <c r="Y358" s="278"/>
      <c r="Z358" s="278"/>
      <c r="AA358" s="278"/>
      <c r="AB358" s="278"/>
      <c r="AC358" s="278"/>
      <c r="AD358" s="278"/>
      <c r="AE358" s="278"/>
      <c r="AF358" s="279"/>
    </row>
    <row r="359" spans="1:32" ht="101.25" thickBot="1">
      <c r="A359" s="14">
        <v>87</v>
      </c>
      <c r="B359" s="15" t="s">
        <v>293</v>
      </c>
      <c r="C359" s="7"/>
      <c r="D359" s="10"/>
      <c r="E359" s="10">
        <v>9</v>
      </c>
      <c r="F359" s="10"/>
      <c r="G359" s="10">
        <v>13</v>
      </c>
      <c r="H359" s="10"/>
      <c r="I359" s="10"/>
      <c r="J359" s="10">
        <v>176</v>
      </c>
      <c r="K359" s="11"/>
      <c r="L359" s="19"/>
      <c r="M359" s="14">
        <v>20</v>
      </c>
      <c r="N359" s="10">
        <v>11</v>
      </c>
      <c r="O359" s="11"/>
      <c r="P359" s="14"/>
      <c r="Q359" s="11">
        <v>11</v>
      </c>
      <c r="R359" s="14"/>
      <c r="S359" s="11">
        <v>11</v>
      </c>
      <c r="T359" s="14">
        <v>31</v>
      </c>
      <c r="U359" s="11"/>
      <c r="V359" s="14"/>
      <c r="W359" s="10"/>
      <c r="X359" s="11"/>
      <c r="Y359" s="7"/>
      <c r="Z359" s="10">
        <v>7</v>
      </c>
      <c r="AA359" s="11"/>
      <c r="AB359" s="14"/>
      <c r="AC359" s="11"/>
      <c r="AD359" s="7"/>
      <c r="AE359" s="14"/>
      <c r="AF359" s="75"/>
    </row>
    <row r="360" spans="1:32" ht="48.75" customHeight="1" thickBot="1">
      <c r="A360" s="12">
        <v>44</v>
      </c>
      <c r="B360" s="13" t="s">
        <v>10</v>
      </c>
      <c r="C360" s="7"/>
      <c r="D360" s="10"/>
      <c r="E360" s="10"/>
      <c r="F360" s="10"/>
      <c r="G360" s="10"/>
      <c r="H360" s="10"/>
      <c r="I360" s="10"/>
      <c r="J360" s="10"/>
      <c r="K360" s="11"/>
      <c r="L360" s="19"/>
      <c r="M360" s="14">
        <v>5</v>
      </c>
      <c r="N360" s="10"/>
      <c r="O360" s="10"/>
      <c r="P360" s="7">
        <v>12</v>
      </c>
      <c r="Q360" s="10"/>
      <c r="R360" s="10"/>
      <c r="S360" s="10"/>
      <c r="T360" s="10"/>
      <c r="U360" s="11"/>
      <c r="V360" s="14"/>
      <c r="W360" s="10"/>
      <c r="X360" s="10"/>
      <c r="Y360" s="10"/>
      <c r="Z360" s="10"/>
      <c r="AA360" s="10"/>
      <c r="AB360" s="7">
        <v>0.6</v>
      </c>
      <c r="AC360" s="10"/>
      <c r="AD360" s="10"/>
      <c r="AE360" s="10"/>
      <c r="AF360" s="10"/>
    </row>
    <row r="361" spans="1:32" ht="151.5" thickBot="1">
      <c r="A361" s="14">
        <v>14</v>
      </c>
      <c r="B361" s="15" t="s">
        <v>203</v>
      </c>
      <c r="C361" s="7"/>
      <c r="D361" s="10"/>
      <c r="E361" s="10"/>
      <c r="F361" s="10"/>
      <c r="G361" s="10"/>
      <c r="H361" s="10"/>
      <c r="I361" s="10"/>
      <c r="J361" s="10"/>
      <c r="K361" s="11"/>
      <c r="L361" s="19"/>
      <c r="M361" s="14">
        <v>70</v>
      </c>
      <c r="N361" s="10"/>
      <c r="O361" s="10"/>
      <c r="P361" s="10"/>
      <c r="Q361" s="10"/>
      <c r="R361" s="10"/>
      <c r="S361" s="10"/>
      <c r="T361" s="10"/>
      <c r="U361" s="11"/>
      <c r="V361" s="14"/>
      <c r="W361" s="10"/>
      <c r="X361" s="10"/>
      <c r="Y361" s="10"/>
      <c r="Z361" s="10"/>
      <c r="AA361" s="10"/>
      <c r="AB361" s="10"/>
      <c r="AC361" s="10"/>
      <c r="AD361" s="10"/>
      <c r="AE361" s="10"/>
      <c r="AF361" s="9"/>
    </row>
    <row r="362" spans="1:32" ht="96.75" customHeight="1" thickBot="1">
      <c r="A362" s="5"/>
      <c r="B362" s="15" t="s">
        <v>7</v>
      </c>
      <c r="C362" s="7">
        <f aca="true" t="shared" si="75" ref="C362:AF362">SUM(C359:C361)</f>
        <v>0</v>
      </c>
      <c r="D362" s="7">
        <f t="shared" si="75"/>
        <v>0</v>
      </c>
      <c r="E362" s="7">
        <f t="shared" si="75"/>
        <v>9</v>
      </c>
      <c r="F362" s="7">
        <f t="shared" si="75"/>
        <v>0</v>
      </c>
      <c r="G362" s="7">
        <f t="shared" si="75"/>
        <v>13</v>
      </c>
      <c r="H362" s="7">
        <f t="shared" si="75"/>
        <v>0</v>
      </c>
      <c r="I362" s="7">
        <f t="shared" si="75"/>
        <v>0</v>
      </c>
      <c r="J362" s="7">
        <f t="shared" si="75"/>
        <v>176</v>
      </c>
      <c r="K362" s="16">
        <f t="shared" si="75"/>
        <v>0</v>
      </c>
      <c r="L362" s="16">
        <f t="shared" si="75"/>
        <v>0</v>
      </c>
      <c r="M362" s="16">
        <f t="shared" si="75"/>
        <v>95</v>
      </c>
      <c r="N362" s="16">
        <f t="shared" si="75"/>
        <v>11</v>
      </c>
      <c r="O362" s="16">
        <f t="shared" si="75"/>
        <v>0</v>
      </c>
      <c r="P362" s="16">
        <f t="shared" si="75"/>
        <v>12</v>
      </c>
      <c r="Q362" s="16">
        <f t="shared" si="75"/>
        <v>11</v>
      </c>
      <c r="R362" s="16">
        <f t="shared" si="75"/>
        <v>0</v>
      </c>
      <c r="S362" s="16">
        <f t="shared" si="75"/>
        <v>11</v>
      </c>
      <c r="T362" s="16">
        <f t="shared" si="75"/>
        <v>31</v>
      </c>
      <c r="U362" s="16">
        <f t="shared" si="75"/>
        <v>0</v>
      </c>
      <c r="V362" s="16">
        <f t="shared" si="75"/>
        <v>0</v>
      </c>
      <c r="W362" s="16">
        <f t="shared" si="75"/>
        <v>0</v>
      </c>
      <c r="X362" s="16">
        <f t="shared" si="75"/>
        <v>0</v>
      </c>
      <c r="Y362" s="7">
        <f t="shared" si="75"/>
        <v>0</v>
      </c>
      <c r="Z362" s="9">
        <f t="shared" si="75"/>
        <v>7</v>
      </c>
      <c r="AA362" s="7">
        <f t="shared" si="75"/>
        <v>0</v>
      </c>
      <c r="AB362" s="7">
        <f t="shared" si="75"/>
        <v>0.6</v>
      </c>
      <c r="AC362" s="7">
        <f t="shared" si="75"/>
        <v>0</v>
      </c>
      <c r="AD362" s="7">
        <f t="shared" si="75"/>
        <v>0</v>
      </c>
      <c r="AE362" s="7">
        <f t="shared" si="75"/>
        <v>0</v>
      </c>
      <c r="AF362" s="7">
        <f t="shared" si="75"/>
        <v>0</v>
      </c>
    </row>
    <row r="363" spans="1:32" ht="96.75" customHeight="1" thickBot="1">
      <c r="A363" s="78"/>
      <c r="B363" s="15" t="s">
        <v>76</v>
      </c>
      <c r="C363" s="7"/>
      <c r="D363" s="7"/>
      <c r="E363" s="7"/>
      <c r="F363" s="7"/>
      <c r="G363" s="7"/>
      <c r="H363" s="7"/>
      <c r="I363" s="7"/>
      <c r="J363" s="7"/>
      <c r="K363" s="16"/>
      <c r="L363" s="16"/>
      <c r="M363" s="7"/>
      <c r="N363" s="7"/>
      <c r="O363" s="7"/>
      <c r="P363" s="7"/>
      <c r="Q363" s="7"/>
      <c r="R363" s="7"/>
      <c r="S363" s="7"/>
      <c r="T363" s="7"/>
      <c r="U363" s="16"/>
      <c r="V363" s="7"/>
      <c r="W363" s="9"/>
      <c r="X363" s="7"/>
      <c r="Y363" s="7"/>
      <c r="Z363" s="9"/>
      <c r="AA363" s="7"/>
      <c r="AB363" s="7"/>
      <c r="AC363" s="7"/>
      <c r="AD363" s="7"/>
      <c r="AE363" s="7">
        <v>6</v>
      </c>
      <c r="AF363" s="7"/>
    </row>
    <row r="364" spans="1:32" ht="51" thickBot="1">
      <c r="A364" s="14"/>
      <c r="B364" s="20" t="s">
        <v>11</v>
      </c>
      <c r="C364" s="7">
        <f aca="true" t="shared" si="76" ref="C364:AD364">C342+C345+C353+C357+C362</f>
        <v>50</v>
      </c>
      <c r="D364" s="7">
        <f t="shared" si="76"/>
        <v>50</v>
      </c>
      <c r="E364" s="7">
        <f t="shared" si="76"/>
        <v>60.900000000000006</v>
      </c>
      <c r="F364" s="7">
        <f t="shared" si="76"/>
        <v>10</v>
      </c>
      <c r="G364" s="7">
        <f t="shared" si="76"/>
        <v>88</v>
      </c>
      <c r="H364" s="7">
        <f t="shared" si="76"/>
        <v>0</v>
      </c>
      <c r="I364" s="7">
        <f t="shared" si="76"/>
        <v>42</v>
      </c>
      <c r="J364" s="7">
        <f t="shared" si="76"/>
        <v>304.7</v>
      </c>
      <c r="K364" s="7">
        <f t="shared" si="76"/>
        <v>100</v>
      </c>
      <c r="L364" s="7">
        <f t="shared" si="76"/>
        <v>0</v>
      </c>
      <c r="M364" s="7">
        <f t="shared" si="76"/>
        <v>95</v>
      </c>
      <c r="N364" s="7">
        <f t="shared" si="76"/>
        <v>17</v>
      </c>
      <c r="O364" s="7">
        <f t="shared" si="76"/>
        <v>0</v>
      </c>
      <c r="P364" s="7">
        <f t="shared" si="76"/>
        <v>34</v>
      </c>
      <c r="Q364" s="7">
        <f t="shared" si="76"/>
        <v>26</v>
      </c>
      <c r="R364" s="7">
        <f t="shared" si="76"/>
        <v>5</v>
      </c>
      <c r="S364" s="7">
        <f t="shared" si="76"/>
        <v>18.2</v>
      </c>
      <c r="T364" s="7">
        <f t="shared" si="76"/>
        <v>450</v>
      </c>
      <c r="U364" s="7">
        <f t="shared" si="76"/>
        <v>0</v>
      </c>
      <c r="V364" s="7">
        <f t="shared" si="76"/>
        <v>0</v>
      </c>
      <c r="W364" s="7">
        <f t="shared" si="76"/>
        <v>109</v>
      </c>
      <c r="X364" s="7">
        <f t="shared" si="76"/>
        <v>0</v>
      </c>
      <c r="Y364" s="7">
        <f t="shared" si="76"/>
        <v>0</v>
      </c>
      <c r="Z364" s="7">
        <f t="shared" si="76"/>
        <v>13</v>
      </c>
      <c r="AA364" s="7">
        <f t="shared" si="76"/>
        <v>10.7</v>
      </c>
      <c r="AB364" s="7">
        <f t="shared" si="76"/>
        <v>0.6</v>
      </c>
      <c r="AC364" s="7">
        <f t="shared" si="76"/>
        <v>2.4</v>
      </c>
      <c r="AD364" s="7">
        <f t="shared" si="76"/>
        <v>0</v>
      </c>
      <c r="AE364" s="7">
        <v>6</v>
      </c>
      <c r="AF364" s="7">
        <f>AF342+AF345+AF353+AF357+AF362</f>
        <v>1.1</v>
      </c>
    </row>
    <row r="365" spans="1:32" ht="51" thickBot="1">
      <c r="A365" s="272" t="s">
        <v>43</v>
      </c>
      <c r="B365" s="273"/>
      <c r="C365" s="273"/>
      <c r="D365" s="273"/>
      <c r="E365" s="273"/>
      <c r="F365" s="273"/>
      <c r="G365" s="273"/>
      <c r="H365" s="273"/>
      <c r="I365" s="273"/>
      <c r="J365" s="273"/>
      <c r="K365" s="273"/>
      <c r="L365" s="273"/>
      <c r="M365" s="273"/>
      <c r="N365" s="273"/>
      <c r="O365" s="273"/>
      <c r="P365" s="273"/>
      <c r="Q365" s="273"/>
      <c r="R365" s="273"/>
      <c r="S365" s="273"/>
      <c r="T365" s="273"/>
      <c r="U365" s="273"/>
      <c r="V365" s="273"/>
      <c r="W365" s="273"/>
      <c r="X365" s="273"/>
      <c r="Y365" s="273"/>
      <c r="Z365" s="273"/>
      <c r="AA365" s="273"/>
      <c r="AB365" s="273"/>
      <c r="AC365" s="273"/>
      <c r="AD365" s="273"/>
      <c r="AE365" s="273"/>
      <c r="AF365" s="274"/>
    </row>
    <row r="366" spans="1:32" ht="51" thickBot="1">
      <c r="A366" s="272" t="s">
        <v>145</v>
      </c>
      <c r="B366" s="273"/>
      <c r="C366" s="273"/>
      <c r="D366" s="273"/>
      <c r="E366" s="273"/>
      <c r="F366" s="273"/>
      <c r="G366" s="273"/>
      <c r="H366" s="273"/>
      <c r="I366" s="273"/>
      <c r="J366" s="273"/>
      <c r="K366" s="273"/>
      <c r="L366" s="273"/>
      <c r="M366" s="273"/>
      <c r="N366" s="273"/>
      <c r="O366" s="273"/>
      <c r="P366" s="273"/>
      <c r="Q366" s="273"/>
      <c r="R366" s="273"/>
      <c r="S366" s="273"/>
      <c r="T366" s="273"/>
      <c r="U366" s="273"/>
      <c r="V366" s="273"/>
      <c r="W366" s="273"/>
      <c r="X366" s="273"/>
      <c r="Y366" s="273"/>
      <c r="Z366" s="273"/>
      <c r="AA366" s="273"/>
      <c r="AB366" s="273"/>
      <c r="AC366" s="273"/>
      <c r="AD366" s="273"/>
      <c r="AE366" s="273"/>
      <c r="AF366" s="274"/>
    </row>
    <row r="367" spans="1:32" ht="45.75" customHeight="1">
      <c r="A367" s="286" t="s">
        <v>130</v>
      </c>
      <c r="B367" s="282" t="s">
        <v>24</v>
      </c>
      <c r="C367" s="268" t="s">
        <v>63</v>
      </c>
      <c r="D367" s="268" t="s">
        <v>64</v>
      </c>
      <c r="E367" s="268" t="s">
        <v>65</v>
      </c>
      <c r="F367" s="268" t="s">
        <v>66</v>
      </c>
      <c r="G367" s="268" t="s">
        <v>60</v>
      </c>
      <c r="H367" s="268" t="s">
        <v>67</v>
      </c>
      <c r="I367" s="268" t="s">
        <v>114</v>
      </c>
      <c r="J367" s="268" t="s">
        <v>108</v>
      </c>
      <c r="K367" s="79"/>
      <c r="L367" s="79"/>
      <c r="M367" s="268" t="s">
        <v>120</v>
      </c>
      <c r="N367" s="268" t="s">
        <v>69</v>
      </c>
      <c r="O367" s="268" t="s">
        <v>48</v>
      </c>
      <c r="P367" s="268" t="s">
        <v>49</v>
      </c>
      <c r="Q367" s="268" t="s">
        <v>70</v>
      </c>
      <c r="R367" s="268" t="s">
        <v>50</v>
      </c>
      <c r="S367" s="268" t="s">
        <v>71</v>
      </c>
      <c r="T367" s="268" t="s">
        <v>208</v>
      </c>
      <c r="U367" s="275" t="s">
        <v>74</v>
      </c>
      <c r="V367" s="70"/>
      <c r="W367" s="270" t="s">
        <v>111</v>
      </c>
      <c r="X367" s="268" t="s">
        <v>116</v>
      </c>
      <c r="Y367" s="268" t="s">
        <v>117</v>
      </c>
      <c r="Z367" s="270" t="s">
        <v>51</v>
      </c>
      <c r="AA367" s="268" t="s">
        <v>52</v>
      </c>
      <c r="AB367" s="268" t="s">
        <v>54</v>
      </c>
      <c r="AC367" s="70"/>
      <c r="AD367" s="268" t="s">
        <v>72</v>
      </c>
      <c r="AE367" s="268" t="s">
        <v>53</v>
      </c>
      <c r="AF367" s="268" t="s">
        <v>73</v>
      </c>
    </row>
    <row r="368" spans="1:32" ht="384.75" customHeight="1" thickBot="1">
      <c r="A368" s="287"/>
      <c r="B368" s="283"/>
      <c r="C368" s="269"/>
      <c r="D368" s="269"/>
      <c r="E368" s="269"/>
      <c r="F368" s="269"/>
      <c r="G368" s="269"/>
      <c r="H368" s="269"/>
      <c r="I368" s="269"/>
      <c r="J368" s="269"/>
      <c r="K368" s="80" t="s">
        <v>68</v>
      </c>
      <c r="L368" s="80" t="s">
        <v>128</v>
      </c>
      <c r="M368" s="269"/>
      <c r="N368" s="269"/>
      <c r="O368" s="269"/>
      <c r="P368" s="269"/>
      <c r="Q368" s="269"/>
      <c r="R368" s="269"/>
      <c r="S368" s="269"/>
      <c r="T368" s="269"/>
      <c r="U368" s="276"/>
      <c r="V368" s="71" t="s">
        <v>185</v>
      </c>
      <c r="W368" s="271"/>
      <c r="X368" s="269"/>
      <c r="Y368" s="269"/>
      <c r="Z368" s="271"/>
      <c r="AA368" s="269"/>
      <c r="AB368" s="269"/>
      <c r="AC368" s="71" t="s">
        <v>184</v>
      </c>
      <c r="AD368" s="269"/>
      <c r="AE368" s="269"/>
      <c r="AF368" s="269"/>
    </row>
    <row r="369" spans="1:32" ht="51" thickBot="1">
      <c r="A369" s="78">
        <v>1</v>
      </c>
      <c r="B369" s="4">
        <v>2</v>
      </c>
      <c r="C369" s="6">
        <v>3</v>
      </c>
      <c r="D369" s="5">
        <v>4</v>
      </c>
      <c r="E369" s="5">
        <v>5</v>
      </c>
      <c r="F369" s="5">
        <v>6</v>
      </c>
      <c r="G369" s="5">
        <v>7</v>
      </c>
      <c r="H369" s="5" t="s">
        <v>55</v>
      </c>
      <c r="I369" s="5">
        <v>9</v>
      </c>
      <c r="J369" s="60">
        <v>10</v>
      </c>
      <c r="K369" s="73">
        <v>11</v>
      </c>
      <c r="L369" s="73">
        <v>12</v>
      </c>
      <c r="M369" s="5">
        <v>13</v>
      </c>
      <c r="N369" s="5">
        <v>14</v>
      </c>
      <c r="O369" s="5">
        <v>15</v>
      </c>
      <c r="P369" s="74">
        <v>16</v>
      </c>
      <c r="Q369" s="5">
        <v>17</v>
      </c>
      <c r="R369" s="74">
        <v>18</v>
      </c>
      <c r="S369" s="5">
        <v>19</v>
      </c>
      <c r="T369" s="74">
        <v>20</v>
      </c>
      <c r="U369" s="5">
        <v>21</v>
      </c>
      <c r="V369" s="5">
        <v>22</v>
      </c>
      <c r="W369" s="5">
        <v>23</v>
      </c>
      <c r="X369" s="75">
        <v>24</v>
      </c>
      <c r="Y369" s="75">
        <v>25</v>
      </c>
      <c r="Z369" s="74">
        <v>26</v>
      </c>
      <c r="AA369" s="5">
        <v>27</v>
      </c>
      <c r="AB369" s="5">
        <v>28</v>
      </c>
      <c r="AC369" s="74">
        <v>29</v>
      </c>
      <c r="AD369" s="5">
        <v>30</v>
      </c>
      <c r="AE369" s="5">
        <v>31</v>
      </c>
      <c r="AF369" s="5">
        <v>32</v>
      </c>
    </row>
    <row r="370" spans="1:32" ht="51" thickBot="1">
      <c r="A370" s="272" t="s">
        <v>6</v>
      </c>
      <c r="B370" s="273"/>
      <c r="C370" s="273"/>
      <c r="D370" s="273"/>
      <c r="E370" s="273"/>
      <c r="F370" s="273"/>
      <c r="G370" s="273"/>
      <c r="H370" s="273"/>
      <c r="I370" s="273"/>
      <c r="J370" s="273"/>
      <c r="K370" s="273"/>
      <c r="L370" s="273"/>
      <c r="M370" s="273"/>
      <c r="N370" s="273"/>
      <c r="O370" s="273"/>
      <c r="P370" s="273"/>
      <c r="Q370" s="273"/>
      <c r="R370" s="273"/>
      <c r="S370" s="273"/>
      <c r="T370" s="273"/>
      <c r="U370" s="273"/>
      <c r="V370" s="273"/>
      <c r="W370" s="273"/>
      <c r="X370" s="273"/>
      <c r="Y370" s="273"/>
      <c r="Z370" s="273"/>
      <c r="AA370" s="273"/>
      <c r="AB370" s="273"/>
      <c r="AC370" s="273"/>
      <c r="AD370" s="273"/>
      <c r="AE370" s="273"/>
      <c r="AF370" s="274"/>
    </row>
    <row r="371" spans="1:32" ht="189.75" customHeight="1" thickBot="1">
      <c r="A371" s="14">
        <v>15</v>
      </c>
      <c r="B371" s="29" t="s">
        <v>193</v>
      </c>
      <c r="C371" s="7"/>
      <c r="D371" s="9"/>
      <c r="E371" s="9"/>
      <c r="F371" s="9"/>
      <c r="G371" s="9">
        <v>20</v>
      </c>
      <c r="H371" s="10"/>
      <c r="I371" s="10"/>
      <c r="J371" s="10"/>
      <c r="K371" s="11"/>
      <c r="L371" s="19"/>
      <c r="M371" s="14"/>
      <c r="N371" s="10"/>
      <c r="O371" s="11"/>
      <c r="P371" s="7">
        <v>5</v>
      </c>
      <c r="Q371" s="11">
        <v>3</v>
      </c>
      <c r="R371" s="7"/>
      <c r="S371" s="11"/>
      <c r="T371" s="7">
        <v>150</v>
      </c>
      <c r="U371" s="11"/>
      <c r="V371" s="14"/>
      <c r="W371" s="9"/>
      <c r="X371" s="7"/>
      <c r="Y371" s="10"/>
      <c r="Z371" s="9"/>
      <c r="AA371" s="7"/>
      <c r="AB371" s="7"/>
      <c r="AC371" s="11"/>
      <c r="AD371" s="7"/>
      <c r="AE371" s="11"/>
      <c r="AF371" s="7"/>
    </row>
    <row r="372" spans="1:32" ht="51" thickBot="1">
      <c r="A372" s="14">
        <v>16</v>
      </c>
      <c r="B372" s="15" t="s">
        <v>17</v>
      </c>
      <c r="C372" s="7"/>
      <c r="D372" s="9"/>
      <c r="E372" s="9"/>
      <c r="F372" s="9"/>
      <c r="G372" s="9"/>
      <c r="H372" s="10"/>
      <c r="I372" s="10"/>
      <c r="J372" s="10"/>
      <c r="K372" s="11"/>
      <c r="L372" s="19"/>
      <c r="M372" s="14"/>
      <c r="N372" s="10"/>
      <c r="O372" s="11"/>
      <c r="P372" s="7">
        <v>12</v>
      </c>
      <c r="Q372" s="11"/>
      <c r="R372" s="7"/>
      <c r="S372" s="11"/>
      <c r="T372" s="7">
        <v>102</v>
      </c>
      <c r="U372" s="11"/>
      <c r="V372" s="14"/>
      <c r="W372" s="9"/>
      <c r="X372" s="14"/>
      <c r="Y372" s="10"/>
      <c r="Z372" s="9"/>
      <c r="AA372" s="7"/>
      <c r="AB372" s="11"/>
      <c r="AC372" s="14"/>
      <c r="AD372" s="7">
        <v>1.2</v>
      </c>
      <c r="AE372" s="11"/>
      <c r="AF372" s="7"/>
    </row>
    <row r="373" spans="1:32" ht="101.25" thickBot="1">
      <c r="A373" s="14">
        <v>17</v>
      </c>
      <c r="B373" s="15" t="s">
        <v>232</v>
      </c>
      <c r="C373" s="10">
        <v>50</v>
      </c>
      <c r="D373" s="10"/>
      <c r="E373" s="10"/>
      <c r="F373" s="10"/>
      <c r="G373" s="10"/>
      <c r="H373" s="10"/>
      <c r="I373" s="10"/>
      <c r="J373" s="10"/>
      <c r="K373" s="10"/>
      <c r="L373" s="10"/>
      <c r="M373" s="14">
        <v>12</v>
      </c>
      <c r="N373" s="10"/>
      <c r="O373" s="10"/>
      <c r="P373" s="10"/>
      <c r="Q373" s="10"/>
      <c r="R373" s="10"/>
      <c r="S373" s="10"/>
      <c r="T373" s="10"/>
      <c r="U373" s="11"/>
      <c r="V373" s="14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</row>
    <row r="374" spans="1:32" ht="51" thickBot="1">
      <c r="A374" s="14"/>
      <c r="B374" s="15" t="s">
        <v>7</v>
      </c>
      <c r="C374" s="7">
        <f aca="true" t="shared" si="77" ref="C374:W374">SUM(C371:C373)</f>
        <v>50</v>
      </c>
      <c r="D374" s="7">
        <f t="shared" si="77"/>
        <v>0</v>
      </c>
      <c r="E374" s="7">
        <f t="shared" si="77"/>
        <v>0</v>
      </c>
      <c r="F374" s="7">
        <f t="shared" si="77"/>
        <v>0</v>
      </c>
      <c r="G374" s="7">
        <f t="shared" si="77"/>
        <v>20</v>
      </c>
      <c r="H374" s="7">
        <f t="shared" si="77"/>
        <v>0</v>
      </c>
      <c r="I374" s="7">
        <f t="shared" si="77"/>
        <v>0</v>
      </c>
      <c r="J374" s="7">
        <f t="shared" si="77"/>
        <v>0</v>
      </c>
      <c r="K374" s="16">
        <f t="shared" si="77"/>
        <v>0</v>
      </c>
      <c r="L374" s="16">
        <f t="shared" si="77"/>
        <v>0</v>
      </c>
      <c r="M374" s="16">
        <f t="shared" si="77"/>
        <v>12</v>
      </c>
      <c r="N374" s="16">
        <f t="shared" si="77"/>
        <v>0</v>
      </c>
      <c r="O374" s="16">
        <f t="shared" si="77"/>
        <v>0</v>
      </c>
      <c r="P374" s="16">
        <f t="shared" si="77"/>
        <v>17</v>
      </c>
      <c r="Q374" s="16">
        <f t="shared" si="77"/>
        <v>3</v>
      </c>
      <c r="R374" s="16">
        <f t="shared" si="77"/>
        <v>0</v>
      </c>
      <c r="S374" s="16">
        <f t="shared" si="77"/>
        <v>0</v>
      </c>
      <c r="T374" s="16">
        <f t="shared" si="77"/>
        <v>252</v>
      </c>
      <c r="U374" s="16">
        <f t="shared" si="77"/>
        <v>0</v>
      </c>
      <c r="V374" s="16">
        <f t="shared" si="77"/>
        <v>0</v>
      </c>
      <c r="W374" s="16">
        <f t="shared" si="77"/>
        <v>0</v>
      </c>
      <c r="X374" s="7">
        <f aca="true" t="shared" si="78" ref="X374:AF374">SUM(X371+X372+X373)</f>
        <v>0</v>
      </c>
      <c r="Y374" s="7">
        <f t="shared" si="78"/>
        <v>0</v>
      </c>
      <c r="Z374" s="9">
        <f t="shared" si="78"/>
        <v>0</v>
      </c>
      <c r="AA374" s="7">
        <f t="shared" si="78"/>
        <v>0</v>
      </c>
      <c r="AB374" s="7">
        <f t="shared" si="78"/>
        <v>0</v>
      </c>
      <c r="AC374" s="7">
        <f t="shared" si="78"/>
        <v>0</v>
      </c>
      <c r="AD374" s="7">
        <f t="shared" si="78"/>
        <v>1.2</v>
      </c>
      <c r="AE374" s="7">
        <f t="shared" si="78"/>
        <v>0</v>
      </c>
      <c r="AF374" s="7">
        <f t="shared" si="78"/>
        <v>0</v>
      </c>
    </row>
    <row r="375" spans="1:32" ht="48.75" customHeight="1" thickBot="1">
      <c r="A375" s="277" t="s">
        <v>59</v>
      </c>
      <c r="B375" s="278"/>
      <c r="C375" s="278"/>
      <c r="D375" s="278"/>
      <c r="E375" s="278"/>
      <c r="F375" s="278"/>
      <c r="G375" s="278"/>
      <c r="H375" s="278"/>
      <c r="I375" s="278"/>
      <c r="J375" s="278"/>
      <c r="K375" s="278"/>
      <c r="L375" s="278"/>
      <c r="M375" s="278"/>
      <c r="N375" s="278"/>
      <c r="O375" s="278"/>
      <c r="P375" s="278"/>
      <c r="Q375" s="278"/>
      <c r="R375" s="278"/>
      <c r="S375" s="278"/>
      <c r="T375" s="278"/>
      <c r="U375" s="278"/>
      <c r="V375" s="278"/>
      <c r="W375" s="278"/>
      <c r="X375" s="278"/>
      <c r="Y375" s="278"/>
      <c r="Z375" s="278"/>
      <c r="AA375" s="278"/>
      <c r="AB375" s="278"/>
      <c r="AC375" s="278"/>
      <c r="AD375" s="278"/>
      <c r="AE375" s="278"/>
      <c r="AF375" s="279"/>
    </row>
    <row r="376" spans="1:32" ht="101.25" thickBot="1">
      <c r="A376" s="14" t="s">
        <v>37</v>
      </c>
      <c r="B376" s="8" t="s">
        <v>129</v>
      </c>
      <c r="C376" s="7"/>
      <c r="D376" s="10"/>
      <c r="E376" s="10"/>
      <c r="F376" s="10"/>
      <c r="G376" s="10"/>
      <c r="H376" s="10"/>
      <c r="I376" s="10"/>
      <c r="J376" s="10"/>
      <c r="K376" s="11">
        <v>100</v>
      </c>
      <c r="L376" s="19"/>
      <c r="M376" s="14"/>
      <c r="N376" s="10"/>
      <c r="O376" s="11"/>
      <c r="P376" s="7"/>
      <c r="Q376" s="11"/>
      <c r="R376" s="7"/>
      <c r="S376" s="11"/>
      <c r="T376" s="7"/>
      <c r="U376" s="11"/>
      <c r="V376" s="14"/>
      <c r="W376" s="9"/>
      <c r="X376" s="11"/>
      <c r="Y376" s="7"/>
      <c r="Z376" s="9"/>
      <c r="AA376" s="11"/>
      <c r="AB376" s="7"/>
      <c r="AC376" s="11"/>
      <c r="AD376" s="7"/>
      <c r="AE376" s="7"/>
      <c r="AF376" s="10"/>
    </row>
    <row r="377" spans="1:32" ht="51" thickBot="1">
      <c r="A377" s="14"/>
      <c r="B377" s="15" t="s">
        <v>31</v>
      </c>
      <c r="C377" s="7">
        <f>SUM(C376)</f>
        <v>0</v>
      </c>
      <c r="D377" s="7">
        <f aca="true" t="shared" si="79" ref="D377:AF377">SUM(D376)</f>
        <v>0</v>
      </c>
      <c r="E377" s="7">
        <f t="shared" si="79"/>
        <v>0</v>
      </c>
      <c r="F377" s="7">
        <f t="shared" si="79"/>
        <v>0</v>
      </c>
      <c r="G377" s="7">
        <f t="shared" si="79"/>
        <v>0</v>
      </c>
      <c r="H377" s="7">
        <f t="shared" si="79"/>
        <v>0</v>
      </c>
      <c r="I377" s="7">
        <f t="shared" si="79"/>
        <v>0</v>
      </c>
      <c r="J377" s="7">
        <f t="shared" si="79"/>
        <v>0</v>
      </c>
      <c r="K377" s="7">
        <f t="shared" si="79"/>
        <v>100</v>
      </c>
      <c r="L377" s="7">
        <f t="shared" si="79"/>
        <v>0</v>
      </c>
      <c r="M377" s="7">
        <f t="shared" si="79"/>
        <v>0</v>
      </c>
      <c r="N377" s="7">
        <f t="shared" si="79"/>
        <v>0</v>
      </c>
      <c r="O377" s="7">
        <f t="shared" si="79"/>
        <v>0</v>
      </c>
      <c r="P377" s="7">
        <f t="shared" si="79"/>
        <v>0</v>
      </c>
      <c r="Q377" s="7">
        <f t="shared" si="79"/>
        <v>0</v>
      </c>
      <c r="R377" s="7">
        <f t="shared" si="79"/>
        <v>0</v>
      </c>
      <c r="S377" s="7">
        <f t="shared" si="79"/>
        <v>0</v>
      </c>
      <c r="T377" s="7">
        <f t="shared" si="79"/>
        <v>0</v>
      </c>
      <c r="U377" s="7">
        <f t="shared" si="79"/>
        <v>0</v>
      </c>
      <c r="V377" s="7">
        <f t="shared" si="79"/>
        <v>0</v>
      </c>
      <c r="W377" s="7">
        <f t="shared" si="79"/>
        <v>0</v>
      </c>
      <c r="X377" s="7">
        <f t="shared" si="79"/>
        <v>0</v>
      </c>
      <c r="Y377" s="7">
        <f t="shared" si="79"/>
        <v>0</v>
      </c>
      <c r="Z377" s="7">
        <f t="shared" si="79"/>
        <v>0</v>
      </c>
      <c r="AA377" s="7">
        <f t="shared" si="79"/>
        <v>0</v>
      </c>
      <c r="AB377" s="7">
        <f t="shared" si="79"/>
        <v>0</v>
      </c>
      <c r="AC377" s="7">
        <f t="shared" si="79"/>
        <v>0</v>
      </c>
      <c r="AD377" s="7">
        <f t="shared" si="79"/>
        <v>0</v>
      </c>
      <c r="AE377" s="7">
        <f t="shared" si="79"/>
        <v>0</v>
      </c>
      <c r="AF377" s="7">
        <f t="shared" si="79"/>
        <v>0</v>
      </c>
    </row>
    <row r="378" spans="1:32" ht="51" thickBot="1">
      <c r="A378" s="277" t="s">
        <v>34</v>
      </c>
      <c r="B378" s="278"/>
      <c r="C378" s="278"/>
      <c r="D378" s="278"/>
      <c r="E378" s="278"/>
      <c r="F378" s="278"/>
      <c r="G378" s="278"/>
      <c r="H378" s="278"/>
      <c r="I378" s="278"/>
      <c r="J378" s="278"/>
      <c r="K378" s="278"/>
      <c r="L378" s="278"/>
      <c r="M378" s="278"/>
      <c r="N378" s="278"/>
      <c r="O378" s="278"/>
      <c r="P378" s="278"/>
      <c r="Q378" s="278"/>
      <c r="R378" s="278"/>
      <c r="S378" s="278"/>
      <c r="T378" s="278"/>
      <c r="U378" s="278"/>
      <c r="V378" s="278"/>
      <c r="W378" s="278"/>
      <c r="X378" s="278"/>
      <c r="Y378" s="278"/>
      <c r="Z378" s="278"/>
      <c r="AA378" s="278"/>
      <c r="AB378" s="278"/>
      <c r="AC378" s="278"/>
      <c r="AD378" s="278"/>
      <c r="AE378" s="278"/>
      <c r="AF378" s="279"/>
    </row>
    <row r="379" spans="1:32" ht="151.5" thickBot="1">
      <c r="A379" s="7">
        <v>78</v>
      </c>
      <c r="B379" s="26" t="s">
        <v>254</v>
      </c>
      <c r="C379" s="7"/>
      <c r="D379" s="10"/>
      <c r="E379" s="10"/>
      <c r="F379" s="10"/>
      <c r="G379" s="10"/>
      <c r="H379" s="10"/>
      <c r="I379" s="10"/>
      <c r="J379" s="10">
        <v>56</v>
      </c>
      <c r="K379" s="11"/>
      <c r="L379" s="19"/>
      <c r="M379" s="14"/>
      <c r="N379" s="10"/>
      <c r="O379" s="11"/>
      <c r="P379" s="14"/>
      <c r="Q379" s="11"/>
      <c r="R379" s="14">
        <v>5</v>
      </c>
      <c r="S379" s="11"/>
      <c r="T379" s="14"/>
      <c r="U379" s="11"/>
      <c r="V379" s="14"/>
      <c r="W379" s="10"/>
      <c r="X379" s="11"/>
      <c r="Y379" s="7"/>
      <c r="Z379" s="10"/>
      <c r="AA379" s="11"/>
      <c r="AB379" s="14"/>
      <c r="AC379" s="7"/>
      <c r="AD379" s="11"/>
      <c r="AE379" s="14"/>
      <c r="AF379" s="75"/>
    </row>
    <row r="380" spans="1:32" ht="129.75" customHeight="1" thickBot="1">
      <c r="A380" s="14">
        <v>72</v>
      </c>
      <c r="B380" s="15" t="s">
        <v>312</v>
      </c>
      <c r="C380" s="7"/>
      <c r="D380" s="10"/>
      <c r="E380" s="10"/>
      <c r="F380" s="10"/>
      <c r="G380" s="10">
        <v>4</v>
      </c>
      <c r="H380" s="10"/>
      <c r="I380" s="10">
        <v>60</v>
      </c>
      <c r="J380" s="10">
        <v>20</v>
      </c>
      <c r="K380" s="11"/>
      <c r="L380" s="19"/>
      <c r="M380" s="14"/>
      <c r="N380" s="10"/>
      <c r="O380" s="14"/>
      <c r="P380" s="11"/>
      <c r="Q380" s="14">
        <v>2</v>
      </c>
      <c r="R380" s="11"/>
      <c r="S380" s="14"/>
      <c r="T380" s="11"/>
      <c r="U380" s="19"/>
      <c r="V380" s="14"/>
      <c r="W380" s="10">
        <v>13</v>
      </c>
      <c r="X380" s="11"/>
      <c r="Y380" s="14"/>
      <c r="Z380" s="11">
        <v>6</v>
      </c>
      <c r="AA380" s="19"/>
      <c r="AB380" s="14"/>
      <c r="AC380" s="11"/>
      <c r="AD380" s="14"/>
      <c r="AE380" s="14"/>
      <c r="AF380" s="10"/>
    </row>
    <row r="381" spans="1:32" ht="51" thickBot="1">
      <c r="A381" s="14">
        <v>88</v>
      </c>
      <c r="B381" s="15" t="s">
        <v>172</v>
      </c>
      <c r="C381" s="10"/>
      <c r="D381" s="10"/>
      <c r="E381" s="10">
        <v>13</v>
      </c>
      <c r="F381" s="10"/>
      <c r="G381" s="10">
        <v>7</v>
      </c>
      <c r="H381" s="10"/>
      <c r="I381" s="10"/>
      <c r="J381" s="10">
        <v>21</v>
      </c>
      <c r="K381" s="25"/>
      <c r="L381" s="33"/>
      <c r="M381" s="21"/>
      <c r="N381" s="24"/>
      <c r="O381" s="24"/>
      <c r="P381" s="24"/>
      <c r="Q381" s="24"/>
      <c r="R381" s="24">
        <v>7</v>
      </c>
      <c r="S381" s="24">
        <v>3</v>
      </c>
      <c r="T381" s="24"/>
      <c r="U381" s="25"/>
      <c r="V381" s="21"/>
      <c r="W381" s="24">
        <v>61</v>
      </c>
      <c r="X381" s="24"/>
      <c r="Y381" s="24"/>
      <c r="Z381" s="24"/>
      <c r="AA381" s="24"/>
      <c r="AB381" s="24"/>
      <c r="AC381" s="24"/>
      <c r="AD381" s="24"/>
      <c r="AE381" s="24"/>
      <c r="AF381" s="10"/>
    </row>
    <row r="382" spans="1:32" ht="51" thickBot="1">
      <c r="A382" s="14">
        <v>89</v>
      </c>
      <c r="B382" s="15" t="s">
        <v>292</v>
      </c>
      <c r="C382" s="10"/>
      <c r="D382" s="10"/>
      <c r="E382" s="10">
        <v>2.5</v>
      </c>
      <c r="F382" s="10"/>
      <c r="G382" s="10"/>
      <c r="H382" s="10"/>
      <c r="I382" s="10"/>
      <c r="J382" s="10">
        <v>219</v>
      </c>
      <c r="K382" s="25"/>
      <c r="L382" s="33"/>
      <c r="M382" s="21"/>
      <c r="N382" s="24"/>
      <c r="O382" s="24"/>
      <c r="P382" s="24">
        <v>5</v>
      </c>
      <c r="Q382" s="24">
        <v>5</v>
      </c>
      <c r="R382" s="24"/>
      <c r="S382" s="24"/>
      <c r="T382" s="24"/>
      <c r="U382" s="25"/>
      <c r="V382" s="21"/>
      <c r="W382" s="24"/>
      <c r="X382" s="24"/>
      <c r="Y382" s="24"/>
      <c r="Z382" s="24"/>
      <c r="AA382" s="24"/>
      <c r="AB382" s="24"/>
      <c r="AC382" s="24"/>
      <c r="AD382" s="24"/>
      <c r="AE382" s="24"/>
      <c r="AF382" s="10"/>
    </row>
    <row r="383" spans="1:32" ht="101.25" thickBot="1">
      <c r="A383" s="14">
        <v>90</v>
      </c>
      <c r="B383" s="15" t="s">
        <v>272</v>
      </c>
      <c r="C383" s="7"/>
      <c r="D383" s="10"/>
      <c r="E383" s="10"/>
      <c r="F383" s="10"/>
      <c r="G383" s="10"/>
      <c r="H383" s="10"/>
      <c r="I383" s="10"/>
      <c r="J383" s="10"/>
      <c r="K383" s="11"/>
      <c r="L383" s="19"/>
      <c r="M383" s="14"/>
      <c r="N383" s="10">
        <v>18</v>
      </c>
      <c r="O383" s="11"/>
      <c r="P383" s="14">
        <v>14</v>
      </c>
      <c r="Q383" s="11"/>
      <c r="R383" s="14"/>
      <c r="S383" s="11"/>
      <c r="T383" s="14"/>
      <c r="U383" s="19"/>
      <c r="V383" s="14"/>
      <c r="W383" s="10"/>
      <c r="X383" s="11"/>
      <c r="Y383" s="14"/>
      <c r="Z383" s="10"/>
      <c r="AA383" s="11"/>
      <c r="AB383" s="14"/>
      <c r="AC383" s="11"/>
      <c r="AD383" s="14"/>
      <c r="AE383" s="14"/>
      <c r="AF383" s="10"/>
    </row>
    <row r="384" spans="1:32" ht="101.25" thickBot="1">
      <c r="A384" s="14" t="s">
        <v>37</v>
      </c>
      <c r="B384" s="15" t="s">
        <v>75</v>
      </c>
      <c r="C384" s="7"/>
      <c r="D384" s="9">
        <v>50</v>
      </c>
      <c r="E384" s="9"/>
      <c r="F384" s="9"/>
      <c r="G384" s="9"/>
      <c r="H384" s="10"/>
      <c r="I384" s="10"/>
      <c r="J384" s="10"/>
      <c r="K384" s="11"/>
      <c r="L384" s="19"/>
      <c r="M384" s="14"/>
      <c r="N384" s="10"/>
      <c r="O384" s="11"/>
      <c r="P384" s="7"/>
      <c r="Q384" s="11"/>
      <c r="R384" s="7"/>
      <c r="S384" s="11"/>
      <c r="T384" s="7"/>
      <c r="U384" s="11"/>
      <c r="V384" s="14"/>
      <c r="W384" s="9"/>
      <c r="X384" s="11"/>
      <c r="Y384" s="14"/>
      <c r="Z384" s="9"/>
      <c r="AA384" s="7"/>
      <c r="AB384" s="11"/>
      <c r="AC384" s="14"/>
      <c r="AD384" s="7"/>
      <c r="AE384" s="11"/>
      <c r="AF384" s="7"/>
    </row>
    <row r="385" spans="1:32" ht="51" thickBot="1">
      <c r="A385" s="7"/>
      <c r="B385" s="8" t="s">
        <v>7</v>
      </c>
      <c r="C385" s="7">
        <f aca="true" t="shared" si="80" ref="C385:AF385">SUM(C379:C384)</f>
        <v>0</v>
      </c>
      <c r="D385" s="7">
        <f t="shared" si="80"/>
        <v>50</v>
      </c>
      <c r="E385" s="7">
        <f t="shared" si="80"/>
        <v>15.5</v>
      </c>
      <c r="F385" s="7">
        <f t="shared" si="80"/>
        <v>0</v>
      </c>
      <c r="G385" s="7">
        <f t="shared" si="80"/>
        <v>11</v>
      </c>
      <c r="H385" s="7">
        <f t="shared" si="80"/>
        <v>0</v>
      </c>
      <c r="I385" s="7">
        <f t="shared" si="80"/>
        <v>60</v>
      </c>
      <c r="J385" s="7">
        <f t="shared" si="80"/>
        <v>316</v>
      </c>
      <c r="K385" s="16">
        <f t="shared" si="80"/>
        <v>0</v>
      </c>
      <c r="L385" s="16">
        <f t="shared" si="80"/>
        <v>0</v>
      </c>
      <c r="M385" s="16">
        <f t="shared" si="80"/>
        <v>0</v>
      </c>
      <c r="N385" s="16">
        <f t="shared" si="80"/>
        <v>18</v>
      </c>
      <c r="O385" s="16">
        <f t="shared" si="80"/>
        <v>0</v>
      </c>
      <c r="P385" s="16">
        <f t="shared" si="80"/>
        <v>19</v>
      </c>
      <c r="Q385" s="16">
        <f t="shared" si="80"/>
        <v>7</v>
      </c>
      <c r="R385" s="16">
        <f t="shared" si="80"/>
        <v>12</v>
      </c>
      <c r="S385" s="16">
        <f t="shared" si="80"/>
        <v>3</v>
      </c>
      <c r="T385" s="16">
        <f t="shared" si="80"/>
        <v>0</v>
      </c>
      <c r="U385" s="16">
        <f t="shared" si="80"/>
        <v>0</v>
      </c>
      <c r="V385" s="16">
        <f t="shared" si="80"/>
        <v>0</v>
      </c>
      <c r="W385" s="16">
        <f t="shared" si="80"/>
        <v>74</v>
      </c>
      <c r="X385" s="16">
        <f t="shared" si="80"/>
        <v>0</v>
      </c>
      <c r="Y385" s="7">
        <f t="shared" si="80"/>
        <v>0</v>
      </c>
      <c r="Z385" s="9">
        <f t="shared" si="80"/>
        <v>6</v>
      </c>
      <c r="AA385" s="7">
        <f t="shared" si="80"/>
        <v>0</v>
      </c>
      <c r="AB385" s="7">
        <f t="shared" si="80"/>
        <v>0</v>
      </c>
      <c r="AC385" s="7">
        <f t="shared" si="80"/>
        <v>0</v>
      </c>
      <c r="AD385" s="7">
        <f t="shared" si="80"/>
        <v>0</v>
      </c>
      <c r="AE385" s="7">
        <f t="shared" si="80"/>
        <v>0</v>
      </c>
      <c r="AF385" s="7">
        <f t="shared" si="80"/>
        <v>0</v>
      </c>
    </row>
    <row r="386" spans="1:32" ht="48.75" customHeight="1" thickBot="1">
      <c r="A386" s="277" t="s">
        <v>30</v>
      </c>
      <c r="B386" s="278"/>
      <c r="C386" s="278"/>
      <c r="D386" s="278"/>
      <c r="E386" s="278"/>
      <c r="F386" s="278"/>
      <c r="G386" s="278"/>
      <c r="H386" s="278"/>
      <c r="I386" s="278"/>
      <c r="J386" s="278"/>
      <c r="K386" s="278"/>
      <c r="L386" s="278"/>
      <c r="M386" s="278"/>
      <c r="N386" s="278"/>
      <c r="O386" s="278"/>
      <c r="P386" s="278"/>
      <c r="Q386" s="278"/>
      <c r="R386" s="278"/>
      <c r="S386" s="278"/>
      <c r="T386" s="278"/>
      <c r="U386" s="278"/>
      <c r="V386" s="278"/>
      <c r="W386" s="278"/>
      <c r="X386" s="278"/>
      <c r="Y386" s="278"/>
      <c r="Z386" s="278"/>
      <c r="AA386" s="278"/>
      <c r="AB386" s="278"/>
      <c r="AC386" s="278"/>
      <c r="AD386" s="278"/>
      <c r="AE386" s="278"/>
      <c r="AF386" s="279"/>
    </row>
    <row r="387" spans="1:32" ht="48.75" customHeight="1" thickBot="1">
      <c r="A387" s="14">
        <v>8.9</v>
      </c>
      <c r="B387" s="18" t="s">
        <v>237</v>
      </c>
      <c r="C387" s="14"/>
      <c r="D387" s="10"/>
      <c r="E387" s="14"/>
      <c r="F387" s="14"/>
      <c r="G387" s="14"/>
      <c r="H387" s="10"/>
      <c r="I387" s="10"/>
      <c r="J387" s="10"/>
      <c r="K387" s="11"/>
      <c r="L387" s="19"/>
      <c r="M387" s="14"/>
      <c r="N387" s="11"/>
      <c r="O387" s="7"/>
      <c r="P387" s="11"/>
      <c r="Q387" s="7"/>
      <c r="R387" s="11"/>
      <c r="S387" s="7"/>
      <c r="T387" s="11">
        <v>206</v>
      </c>
      <c r="U387" s="16"/>
      <c r="V387" s="14"/>
      <c r="W387" s="11"/>
      <c r="X387" s="7"/>
      <c r="Y387" s="7"/>
      <c r="Z387" s="11"/>
      <c r="AA387" s="7"/>
      <c r="AB387" s="7"/>
      <c r="AC387" s="11"/>
      <c r="AD387" s="7"/>
      <c r="AE387" s="10"/>
      <c r="AF387" s="10"/>
    </row>
    <row r="388" spans="1:32" ht="201.75" thickBot="1">
      <c r="A388" s="14" t="s">
        <v>37</v>
      </c>
      <c r="B388" s="15" t="s">
        <v>306</v>
      </c>
      <c r="C388" s="7"/>
      <c r="D388" s="10"/>
      <c r="E388" s="10"/>
      <c r="F388" s="10"/>
      <c r="G388" s="10"/>
      <c r="H388" s="10"/>
      <c r="I388" s="10"/>
      <c r="J388" s="10"/>
      <c r="K388" s="11"/>
      <c r="L388" s="19"/>
      <c r="M388" s="14"/>
      <c r="N388" s="10"/>
      <c r="O388" s="10">
        <v>60</v>
      </c>
      <c r="P388" s="10"/>
      <c r="Q388" s="10"/>
      <c r="R388" s="10"/>
      <c r="S388" s="10"/>
      <c r="T388" s="10"/>
      <c r="U388" s="11"/>
      <c r="V388" s="14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</row>
    <row r="389" spans="1:32" ht="51" thickBot="1">
      <c r="A389" s="14"/>
      <c r="B389" s="15" t="s">
        <v>7</v>
      </c>
      <c r="C389" s="10">
        <f aca="true" t="shared" si="81" ref="C389:AF389">SUM(C387:C388)</f>
        <v>0</v>
      </c>
      <c r="D389" s="10">
        <f t="shared" si="81"/>
        <v>0</v>
      </c>
      <c r="E389" s="10">
        <f t="shared" si="81"/>
        <v>0</v>
      </c>
      <c r="F389" s="10">
        <f t="shared" si="81"/>
        <v>0</v>
      </c>
      <c r="G389" s="10">
        <f t="shared" si="81"/>
        <v>0</v>
      </c>
      <c r="H389" s="10">
        <f t="shared" si="81"/>
        <v>0</v>
      </c>
      <c r="I389" s="10">
        <f t="shared" si="81"/>
        <v>0</v>
      </c>
      <c r="J389" s="10">
        <f t="shared" si="81"/>
        <v>0</v>
      </c>
      <c r="K389" s="11">
        <f t="shared" si="81"/>
        <v>0</v>
      </c>
      <c r="L389" s="7">
        <f t="shared" si="81"/>
        <v>0</v>
      </c>
      <c r="M389" s="7">
        <f t="shared" si="81"/>
        <v>0</v>
      </c>
      <c r="N389" s="11">
        <f t="shared" si="81"/>
        <v>0</v>
      </c>
      <c r="O389" s="7">
        <f t="shared" si="81"/>
        <v>60</v>
      </c>
      <c r="P389" s="11">
        <f t="shared" si="81"/>
        <v>0</v>
      </c>
      <c r="Q389" s="7">
        <f t="shared" si="81"/>
        <v>0</v>
      </c>
      <c r="R389" s="11">
        <f t="shared" si="81"/>
        <v>0</v>
      </c>
      <c r="S389" s="7">
        <f t="shared" si="81"/>
        <v>0</v>
      </c>
      <c r="T389" s="11">
        <f t="shared" si="81"/>
        <v>206</v>
      </c>
      <c r="U389" s="7">
        <f t="shared" si="81"/>
        <v>0</v>
      </c>
      <c r="V389" s="11">
        <f t="shared" si="81"/>
        <v>0</v>
      </c>
      <c r="W389" s="7">
        <f t="shared" si="81"/>
        <v>0</v>
      </c>
      <c r="X389" s="10">
        <f t="shared" si="81"/>
        <v>0</v>
      </c>
      <c r="Y389" s="10">
        <f t="shared" si="81"/>
        <v>0</v>
      </c>
      <c r="Z389" s="10">
        <f t="shared" si="81"/>
        <v>0</v>
      </c>
      <c r="AA389" s="10">
        <f t="shared" si="81"/>
        <v>0</v>
      </c>
      <c r="AB389" s="10">
        <f t="shared" si="81"/>
        <v>0</v>
      </c>
      <c r="AC389" s="10">
        <f t="shared" si="81"/>
        <v>0</v>
      </c>
      <c r="AD389" s="10">
        <f t="shared" si="81"/>
        <v>0</v>
      </c>
      <c r="AE389" s="10">
        <f t="shared" si="81"/>
        <v>0</v>
      </c>
      <c r="AF389" s="10">
        <f t="shared" si="81"/>
        <v>0</v>
      </c>
    </row>
    <row r="390" spans="1:32" ht="51" thickBot="1">
      <c r="A390" s="277" t="s">
        <v>35</v>
      </c>
      <c r="B390" s="278"/>
      <c r="C390" s="278"/>
      <c r="D390" s="278"/>
      <c r="E390" s="278"/>
      <c r="F390" s="278"/>
      <c r="G390" s="278"/>
      <c r="H390" s="278"/>
      <c r="I390" s="278"/>
      <c r="J390" s="278"/>
      <c r="K390" s="278"/>
      <c r="L390" s="278"/>
      <c r="M390" s="278"/>
      <c r="N390" s="278"/>
      <c r="O390" s="278"/>
      <c r="P390" s="278"/>
      <c r="Q390" s="278"/>
      <c r="R390" s="278"/>
      <c r="S390" s="278"/>
      <c r="T390" s="278"/>
      <c r="U390" s="278"/>
      <c r="V390" s="278"/>
      <c r="W390" s="278"/>
      <c r="X390" s="278"/>
      <c r="Y390" s="278"/>
      <c r="Z390" s="278"/>
      <c r="AA390" s="278"/>
      <c r="AB390" s="278"/>
      <c r="AC390" s="278"/>
      <c r="AD390" s="278"/>
      <c r="AE390" s="278"/>
      <c r="AF390" s="279"/>
    </row>
    <row r="391" spans="1:32" ht="51" thickBot="1">
      <c r="A391" s="14">
        <v>24</v>
      </c>
      <c r="B391" s="15" t="s">
        <v>163</v>
      </c>
      <c r="C391" s="10"/>
      <c r="D391" s="10"/>
      <c r="E391" s="10"/>
      <c r="F391" s="10"/>
      <c r="G391" s="10"/>
      <c r="H391" s="10"/>
      <c r="I391" s="10">
        <v>109</v>
      </c>
      <c r="J391" s="10">
        <v>120</v>
      </c>
      <c r="K391" s="11"/>
      <c r="L391" s="19"/>
      <c r="M391" s="14"/>
      <c r="N391" s="10"/>
      <c r="O391" s="10"/>
      <c r="P391" s="10"/>
      <c r="Q391" s="10">
        <v>5</v>
      </c>
      <c r="R391" s="10"/>
      <c r="S391" s="10"/>
      <c r="T391" s="10"/>
      <c r="U391" s="11"/>
      <c r="V391" s="14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</row>
    <row r="392" spans="1:32" ht="101.25" thickBot="1">
      <c r="A392" s="14" t="s">
        <v>37</v>
      </c>
      <c r="B392" s="15" t="s">
        <v>63</v>
      </c>
      <c r="C392" s="10">
        <v>35</v>
      </c>
      <c r="D392" s="10"/>
      <c r="E392" s="10"/>
      <c r="F392" s="10"/>
      <c r="G392" s="10"/>
      <c r="H392" s="10"/>
      <c r="I392" s="10"/>
      <c r="J392" s="10"/>
      <c r="K392" s="11"/>
      <c r="L392" s="19"/>
      <c r="M392" s="14"/>
      <c r="N392" s="10"/>
      <c r="O392" s="10"/>
      <c r="P392" s="10"/>
      <c r="Q392" s="10"/>
      <c r="R392" s="10"/>
      <c r="S392" s="10"/>
      <c r="T392" s="10"/>
      <c r="U392" s="11"/>
      <c r="V392" s="14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</row>
    <row r="393" spans="1:32" ht="51" thickBot="1">
      <c r="A393" s="7">
        <v>25</v>
      </c>
      <c r="B393" s="13" t="s">
        <v>8</v>
      </c>
      <c r="C393" s="7"/>
      <c r="D393" s="9"/>
      <c r="E393" s="9"/>
      <c r="F393" s="9"/>
      <c r="G393" s="9"/>
      <c r="H393" s="10"/>
      <c r="I393" s="10"/>
      <c r="J393" s="10"/>
      <c r="K393" s="11"/>
      <c r="L393" s="19"/>
      <c r="M393" s="14"/>
      <c r="N393" s="10"/>
      <c r="O393" s="11"/>
      <c r="P393" s="7">
        <v>12</v>
      </c>
      <c r="Q393" s="11"/>
      <c r="R393" s="7"/>
      <c r="S393" s="11"/>
      <c r="T393" s="7"/>
      <c r="U393" s="16"/>
      <c r="V393" s="7"/>
      <c r="W393" s="9"/>
      <c r="X393" s="11"/>
      <c r="Y393" s="7"/>
      <c r="Z393" s="9"/>
      <c r="AA393" s="11"/>
      <c r="AB393" s="7">
        <v>0.6</v>
      </c>
      <c r="AC393" s="7"/>
      <c r="AD393" s="11"/>
      <c r="AE393" s="7"/>
      <c r="AF393" s="10"/>
    </row>
    <row r="394" spans="1:32" ht="151.5" thickBot="1">
      <c r="A394" s="14">
        <v>14</v>
      </c>
      <c r="B394" s="15" t="s">
        <v>203</v>
      </c>
      <c r="C394" s="7"/>
      <c r="D394" s="9"/>
      <c r="E394" s="9"/>
      <c r="F394" s="9"/>
      <c r="G394" s="9"/>
      <c r="H394" s="10"/>
      <c r="I394" s="10"/>
      <c r="J394" s="10"/>
      <c r="K394" s="11"/>
      <c r="L394" s="19"/>
      <c r="M394" s="14">
        <v>70</v>
      </c>
      <c r="N394" s="10"/>
      <c r="O394" s="10"/>
      <c r="P394" s="10"/>
      <c r="Q394" s="10"/>
      <c r="R394" s="10"/>
      <c r="S394" s="10"/>
      <c r="T394" s="10"/>
      <c r="U394" s="11"/>
      <c r="V394" s="14"/>
      <c r="W394" s="10"/>
      <c r="X394" s="10"/>
      <c r="Y394" s="10"/>
      <c r="Z394" s="10"/>
      <c r="AA394" s="10"/>
      <c r="AB394" s="7"/>
      <c r="AC394" s="10"/>
      <c r="AD394" s="10"/>
      <c r="AE394" s="10"/>
      <c r="AF394" s="10"/>
    </row>
    <row r="395" spans="1:32" ht="51" thickBot="1">
      <c r="A395" s="5"/>
      <c r="B395" s="15" t="s">
        <v>7</v>
      </c>
      <c r="C395" s="7">
        <f aca="true" t="shared" si="82" ref="C395:AF395">SUM(C391:C394)</f>
        <v>35</v>
      </c>
      <c r="D395" s="7">
        <f t="shared" si="82"/>
        <v>0</v>
      </c>
      <c r="E395" s="7">
        <f t="shared" si="82"/>
        <v>0</v>
      </c>
      <c r="F395" s="7">
        <f t="shared" si="82"/>
        <v>0</v>
      </c>
      <c r="G395" s="7">
        <f t="shared" si="82"/>
        <v>0</v>
      </c>
      <c r="H395" s="7">
        <f t="shared" si="82"/>
        <v>0</v>
      </c>
      <c r="I395" s="7">
        <f t="shared" si="82"/>
        <v>109</v>
      </c>
      <c r="J395" s="7">
        <f t="shared" si="82"/>
        <v>120</v>
      </c>
      <c r="K395" s="7">
        <f t="shared" si="82"/>
        <v>0</v>
      </c>
      <c r="L395" s="7">
        <f t="shared" si="82"/>
        <v>0</v>
      </c>
      <c r="M395" s="7">
        <f t="shared" si="82"/>
        <v>70</v>
      </c>
      <c r="N395" s="7">
        <f t="shared" si="82"/>
        <v>0</v>
      </c>
      <c r="O395" s="7">
        <f t="shared" si="82"/>
        <v>0</v>
      </c>
      <c r="P395" s="7">
        <f t="shared" si="82"/>
        <v>12</v>
      </c>
      <c r="Q395" s="7">
        <f t="shared" si="82"/>
        <v>5</v>
      </c>
      <c r="R395" s="7">
        <f t="shared" si="82"/>
        <v>0</v>
      </c>
      <c r="S395" s="7">
        <f t="shared" si="82"/>
        <v>0</v>
      </c>
      <c r="T395" s="7">
        <f t="shared" si="82"/>
        <v>0</v>
      </c>
      <c r="U395" s="7">
        <f t="shared" si="82"/>
        <v>0</v>
      </c>
      <c r="V395" s="7">
        <f t="shared" si="82"/>
        <v>0</v>
      </c>
      <c r="W395" s="7">
        <f t="shared" si="82"/>
        <v>0</v>
      </c>
      <c r="X395" s="7">
        <f t="shared" si="82"/>
        <v>0</v>
      </c>
      <c r="Y395" s="7">
        <f t="shared" si="82"/>
        <v>0</v>
      </c>
      <c r="Z395" s="7">
        <f t="shared" si="82"/>
        <v>0</v>
      </c>
      <c r="AA395" s="7">
        <f t="shared" si="82"/>
        <v>0</v>
      </c>
      <c r="AB395" s="7">
        <f t="shared" si="82"/>
        <v>0.6</v>
      </c>
      <c r="AC395" s="7">
        <f t="shared" si="82"/>
        <v>0</v>
      </c>
      <c r="AD395" s="7">
        <f t="shared" si="82"/>
        <v>0</v>
      </c>
      <c r="AE395" s="7">
        <f t="shared" si="82"/>
        <v>0</v>
      </c>
      <c r="AF395" s="7">
        <f t="shared" si="82"/>
        <v>0</v>
      </c>
    </row>
    <row r="396" spans="1:32" ht="101.25" thickBot="1">
      <c r="A396" s="78"/>
      <c r="B396" s="15" t="s">
        <v>76</v>
      </c>
      <c r="C396" s="7"/>
      <c r="D396" s="7"/>
      <c r="E396" s="7"/>
      <c r="F396" s="7"/>
      <c r="G396" s="7"/>
      <c r="H396" s="7"/>
      <c r="I396" s="7"/>
      <c r="J396" s="7"/>
      <c r="K396" s="16"/>
      <c r="L396" s="16"/>
      <c r="M396" s="7"/>
      <c r="N396" s="7"/>
      <c r="O396" s="7"/>
      <c r="P396" s="7"/>
      <c r="Q396" s="7"/>
      <c r="R396" s="7"/>
      <c r="S396" s="7"/>
      <c r="T396" s="7"/>
      <c r="U396" s="16"/>
      <c r="V396" s="7"/>
      <c r="W396" s="9"/>
      <c r="X396" s="7"/>
      <c r="Y396" s="7"/>
      <c r="Z396" s="9"/>
      <c r="AA396" s="7"/>
      <c r="AB396" s="7"/>
      <c r="AC396" s="7"/>
      <c r="AD396" s="7"/>
      <c r="AE396" s="7">
        <v>6</v>
      </c>
      <c r="AF396" s="7"/>
    </row>
    <row r="397" spans="1:32" ht="51" thickBot="1">
      <c r="A397" s="14"/>
      <c r="B397" s="20" t="s">
        <v>11</v>
      </c>
      <c r="C397" s="7">
        <f aca="true" t="shared" si="83" ref="C397:AD397">C374+C377+C385+C389+C395</f>
        <v>85</v>
      </c>
      <c r="D397" s="7">
        <f t="shared" si="83"/>
        <v>50</v>
      </c>
      <c r="E397" s="7">
        <f t="shared" si="83"/>
        <v>15.5</v>
      </c>
      <c r="F397" s="7">
        <f t="shared" si="83"/>
        <v>0</v>
      </c>
      <c r="G397" s="7">
        <f t="shared" si="83"/>
        <v>31</v>
      </c>
      <c r="H397" s="7">
        <f t="shared" si="83"/>
        <v>0</v>
      </c>
      <c r="I397" s="7">
        <f t="shared" si="83"/>
        <v>169</v>
      </c>
      <c r="J397" s="7">
        <f t="shared" si="83"/>
        <v>436</v>
      </c>
      <c r="K397" s="7">
        <f t="shared" si="83"/>
        <v>100</v>
      </c>
      <c r="L397" s="7">
        <f t="shared" si="83"/>
        <v>0</v>
      </c>
      <c r="M397" s="7">
        <f t="shared" si="83"/>
        <v>82</v>
      </c>
      <c r="N397" s="7">
        <f t="shared" si="83"/>
        <v>18</v>
      </c>
      <c r="O397" s="7">
        <f t="shared" si="83"/>
        <v>60</v>
      </c>
      <c r="P397" s="7">
        <f t="shared" si="83"/>
        <v>48</v>
      </c>
      <c r="Q397" s="7">
        <f t="shared" si="83"/>
        <v>15</v>
      </c>
      <c r="R397" s="7">
        <f t="shared" si="83"/>
        <v>12</v>
      </c>
      <c r="S397" s="7">
        <f t="shared" si="83"/>
        <v>3</v>
      </c>
      <c r="T397" s="7">
        <f t="shared" si="83"/>
        <v>458</v>
      </c>
      <c r="U397" s="7">
        <f t="shared" si="83"/>
        <v>0</v>
      </c>
      <c r="V397" s="7">
        <f t="shared" si="83"/>
        <v>0</v>
      </c>
      <c r="W397" s="7">
        <f t="shared" si="83"/>
        <v>74</v>
      </c>
      <c r="X397" s="7">
        <f t="shared" si="83"/>
        <v>0</v>
      </c>
      <c r="Y397" s="7">
        <f t="shared" si="83"/>
        <v>0</v>
      </c>
      <c r="Z397" s="7">
        <f t="shared" si="83"/>
        <v>6</v>
      </c>
      <c r="AA397" s="7">
        <f t="shared" si="83"/>
        <v>0</v>
      </c>
      <c r="AB397" s="7">
        <f t="shared" si="83"/>
        <v>0.6</v>
      </c>
      <c r="AC397" s="7">
        <f t="shared" si="83"/>
        <v>0</v>
      </c>
      <c r="AD397" s="7">
        <f t="shared" si="83"/>
        <v>1.2</v>
      </c>
      <c r="AE397" s="7">
        <v>6</v>
      </c>
      <c r="AF397" s="7">
        <f>AF374+AF377+AF385+AF389+AF395</f>
        <v>0</v>
      </c>
    </row>
    <row r="398" spans="1:32" ht="51" thickBot="1">
      <c r="A398" s="272" t="s">
        <v>43</v>
      </c>
      <c r="B398" s="273"/>
      <c r="C398" s="273"/>
      <c r="D398" s="273"/>
      <c r="E398" s="273"/>
      <c r="F398" s="273"/>
      <c r="G398" s="273"/>
      <c r="H398" s="273"/>
      <c r="I398" s="273"/>
      <c r="J398" s="273"/>
      <c r="K398" s="273"/>
      <c r="L398" s="273"/>
      <c r="M398" s="273"/>
      <c r="N398" s="273"/>
      <c r="O398" s="273"/>
      <c r="P398" s="273"/>
      <c r="Q398" s="273"/>
      <c r="R398" s="273"/>
      <c r="S398" s="273"/>
      <c r="T398" s="273"/>
      <c r="U398" s="273"/>
      <c r="V398" s="273"/>
      <c r="W398" s="273"/>
      <c r="X398" s="273"/>
      <c r="Y398" s="273"/>
      <c r="Z398" s="273"/>
      <c r="AA398" s="273"/>
      <c r="AB398" s="273"/>
      <c r="AC398" s="273"/>
      <c r="AD398" s="273"/>
      <c r="AE398" s="273"/>
      <c r="AF398" s="274"/>
    </row>
    <row r="399" spans="1:32" ht="51" thickBot="1">
      <c r="A399" s="272" t="s">
        <v>144</v>
      </c>
      <c r="B399" s="273"/>
      <c r="C399" s="273"/>
      <c r="D399" s="273"/>
      <c r="E399" s="273"/>
      <c r="F399" s="273"/>
      <c r="G399" s="273"/>
      <c r="H399" s="273"/>
      <c r="I399" s="273"/>
      <c r="J399" s="273"/>
      <c r="K399" s="273"/>
      <c r="L399" s="273"/>
      <c r="M399" s="273"/>
      <c r="N399" s="273"/>
      <c r="O399" s="273"/>
      <c r="P399" s="273"/>
      <c r="Q399" s="273"/>
      <c r="R399" s="273"/>
      <c r="S399" s="273"/>
      <c r="T399" s="273"/>
      <c r="U399" s="273"/>
      <c r="V399" s="273"/>
      <c r="W399" s="273"/>
      <c r="X399" s="273"/>
      <c r="Y399" s="273"/>
      <c r="Z399" s="273"/>
      <c r="AA399" s="273"/>
      <c r="AB399" s="273"/>
      <c r="AC399" s="273"/>
      <c r="AD399" s="273"/>
      <c r="AE399" s="273"/>
      <c r="AF399" s="274"/>
    </row>
    <row r="400" spans="1:32" ht="45.75" customHeight="1">
      <c r="A400" s="286" t="s">
        <v>130</v>
      </c>
      <c r="B400" s="282" t="s">
        <v>24</v>
      </c>
      <c r="C400" s="268" t="s">
        <v>63</v>
      </c>
      <c r="D400" s="268" t="s">
        <v>64</v>
      </c>
      <c r="E400" s="268" t="s">
        <v>65</v>
      </c>
      <c r="F400" s="268" t="s">
        <v>66</v>
      </c>
      <c r="G400" s="268" t="s">
        <v>60</v>
      </c>
      <c r="H400" s="268" t="s">
        <v>67</v>
      </c>
      <c r="I400" s="268" t="s">
        <v>114</v>
      </c>
      <c r="J400" s="268" t="s">
        <v>108</v>
      </c>
      <c r="K400" s="79"/>
      <c r="L400" s="79"/>
      <c r="M400" s="268" t="s">
        <v>120</v>
      </c>
      <c r="N400" s="268" t="s">
        <v>69</v>
      </c>
      <c r="O400" s="268" t="s">
        <v>48</v>
      </c>
      <c r="P400" s="268" t="s">
        <v>49</v>
      </c>
      <c r="Q400" s="268" t="s">
        <v>70</v>
      </c>
      <c r="R400" s="268" t="s">
        <v>50</v>
      </c>
      <c r="S400" s="268" t="s">
        <v>71</v>
      </c>
      <c r="T400" s="268" t="s">
        <v>208</v>
      </c>
      <c r="U400" s="275" t="s">
        <v>74</v>
      </c>
      <c r="V400" s="70"/>
      <c r="W400" s="270" t="s">
        <v>111</v>
      </c>
      <c r="X400" s="268" t="s">
        <v>116</v>
      </c>
      <c r="Y400" s="268" t="s">
        <v>117</v>
      </c>
      <c r="Z400" s="270" t="s">
        <v>51</v>
      </c>
      <c r="AA400" s="268" t="s">
        <v>52</v>
      </c>
      <c r="AB400" s="268" t="s">
        <v>54</v>
      </c>
      <c r="AC400" s="70"/>
      <c r="AD400" s="268" t="s">
        <v>72</v>
      </c>
      <c r="AE400" s="268" t="s">
        <v>53</v>
      </c>
      <c r="AF400" s="268" t="s">
        <v>73</v>
      </c>
    </row>
    <row r="401" spans="1:32" s="35" customFormat="1" ht="390.75" customHeight="1" thickBot="1">
      <c r="A401" s="287"/>
      <c r="B401" s="283"/>
      <c r="C401" s="269"/>
      <c r="D401" s="269"/>
      <c r="E401" s="269"/>
      <c r="F401" s="269"/>
      <c r="G401" s="269"/>
      <c r="H401" s="269"/>
      <c r="I401" s="269"/>
      <c r="J401" s="269"/>
      <c r="K401" s="80" t="s">
        <v>68</v>
      </c>
      <c r="L401" s="80" t="s">
        <v>128</v>
      </c>
      <c r="M401" s="269"/>
      <c r="N401" s="269"/>
      <c r="O401" s="269"/>
      <c r="P401" s="269"/>
      <c r="Q401" s="269"/>
      <c r="R401" s="269"/>
      <c r="S401" s="269"/>
      <c r="T401" s="269"/>
      <c r="U401" s="276"/>
      <c r="V401" s="71" t="s">
        <v>185</v>
      </c>
      <c r="W401" s="271"/>
      <c r="X401" s="269"/>
      <c r="Y401" s="269"/>
      <c r="Z401" s="271"/>
      <c r="AA401" s="269"/>
      <c r="AB401" s="269"/>
      <c r="AC401" s="71" t="s">
        <v>184</v>
      </c>
      <c r="AD401" s="269"/>
      <c r="AE401" s="269"/>
      <c r="AF401" s="269"/>
    </row>
    <row r="402" spans="1:32" ht="51" thickBot="1">
      <c r="A402" s="78">
        <v>1</v>
      </c>
      <c r="B402" s="4">
        <v>2</v>
      </c>
      <c r="C402" s="6">
        <v>3</v>
      </c>
      <c r="D402" s="5">
        <v>4</v>
      </c>
      <c r="E402" s="5">
        <v>5</v>
      </c>
      <c r="F402" s="5">
        <v>6</v>
      </c>
      <c r="G402" s="5">
        <v>7</v>
      </c>
      <c r="H402" s="5" t="s">
        <v>55</v>
      </c>
      <c r="I402" s="5">
        <v>9</v>
      </c>
      <c r="J402" s="60">
        <v>10</v>
      </c>
      <c r="K402" s="73">
        <v>11</v>
      </c>
      <c r="L402" s="73">
        <v>12</v>
      </c>
      <c r="M402" s="5">
        <v>13</v>
      </c>
      <c r="N402" s="5">
        <v>14</v>
      </c>
      <c r="O402" s="5">
        <v>15</v>
      </c>
      <c r="P402" s="74">
        <v>16</v>
      </c>
      <c r="Q402" s="5">
        <v>17</v>
      </c>
      <c r="R402" s="74">
        <v>18</v>
      </c>
      <c r="S402" s="5">
        <v>19</v>
      </c>
      <c r="T402" s="74">
        <v>20</v>
      </c>
      <c r="U402" s="5">
        <v>21</v>
      </c>
      <c r="V402" s="5">
        <v>22</v>
      </c>
      <c r="W402" s="5">
        <v>23</v>
      </c>
      <c r="X402" s="75">
        <v>24</v>
      </c>
      <c r="Y402" s="75">
        <v>25</v>
      </c>
      <c r="Z402" s="74">
        <v>26</v>
      </c>
      <c r="AA402" s="5">
        <v>27</v>
      </c>
      <c r="AB402" s="5">
        <v>28</v>
      </c>
      <c r="AC402" s="74">
        <v>29</v>
      </c>
      <c r="AD402" s="5">
        <v>30</v>
      </c>
      <c r="AE402" s="5">
        <v>31</v>
      </c>
      <c r="AF402" s="5">
        <v>32</v>
      </c>
    </row>
    <row r="403" spans="1:32" ht="51" thickBot="1">
      <c r="A403" s="272" t="s">
        <v>6</v>
      </c>
      <c r="B403" s="273"/>
      <c r="C403" s="273"/>
      <c r="D403" s="273"/>
      <c r="E403" s="273"/>
      <c r="F403" s="273"/>
      <c r="G403" s="273"/>
      <c r="H403" s="273"/>
      <c r="I403" s="273"/>
      <c r="J403" s="273"/>
      <c r="K403" s="273"/>
      <c r="L403" s="273"/>
      <c r="M403" s="273"/>
      <c r="N403" s="273"/>
      <c r="O403" s="273"/>
      <c r="P403" s="273"/>
      <c r="Q403" s="273"/>
      <c r="R403" s="273"/>
      <c r="S403" s="273"/>
      <c r="T403" s="273"/>
      <c r="U403" s="273"/>
      <c r="V403" s="273"/>
      <c r="W403" s="273"/>
      <c r="X403" s="273"/>
      <c r="Y403" s="273"/>
      <c r="Z403" s="273"/>
      <c r="AA403" s="273"/>
      <c r="AB403" s="273"/>
      <c r="AC403" s="273"/>
      <c r="AD403" s="273"/>
      <c r="AE403" s="273"/>
      <c r="AF403" s="274"/>
    </row>
    <row r="404" spans="1:32" ht="51" thickBot="1">
      <c r="A404" s="14">
        <v>56</v>
      </c>
      <c r="B404" s="29" t="s">
        <v>247</v>
      </c>
      <c r="C404" s="7"/>
      <c r="D404" s="9"/>
      <c r="E404" s="9"/>
      <c r="F404" s="9"/>
      <c r="G404" s="9">
        <v>24</v>
      </c>
      <c r="H404" s="10"/>
      <c r="I404" s="10"/>
      <c r="J404" s="10"/>
      <c r="K404" s="11"/>
      <c r="L404" s="19"/>
      <c r="M404" s="14"/>
      <c r="N404" s="10"/>
      <c r="O404" s="11"/>
      <c r="P404" s="7">
        <v>5</v>
      </c>
      <c r="Q404" s="11">
        <v>3</v>
      </c>
      <c r="R404" s="7"/>
      <c r="S404" s="11"/>
      <c r="T404" s="7">
        <v>150</v>
      </c>
      <c r="U404" s="11"/>
      <c r="V404" s="14"/>
      <c r="W404" s="9"/>
      <c r="X404" s="11"/>
      <c r="Y404" s="7"/>
      <c r="Z404" s="9"/>
      <c r="AA404" s="7"/>
      <c r="AB404" s="7"/>
      <c r="AC404" s="11"/>
      <c r="AD404" s="7"/>
      <c r="AE404" s="11"/>
      <c r="AF404" s="7"/>
    </row>
    <row r="405" spans="1:32" ht="51" thickBot="1">
      <c r="A405" s="12">
        <v>13</v>
      </c>
      <c r="B405" s="13" t="s">
        <v>291</v>
      </c>
      <c r="C405" s="7"/>
      <c r="D405" s="10"/>
      <c r="E405" s="10"/>
      <c r="F405" s="10"/>
      <c r="G405" s="10"/>
      <c r="H405" s="10"/>
      <c r="I405" s="10"/>
      <c r="J405" s="10"/>
      <c r="K405" s="11"/>
      <c r="L405" s="19"/>
      <c r="M405" s="14"/>
      <c r="N405" s="10"/>
      <c r="O405" s="10"/>
      <c r="P405" s="7">
        <v>12</v>
      </c>
      <c r="Q405" s="10"/>
      <c r="R405" s="10"/>
      <c r="S405" s="10"/>
      <c r="T405" s="10">
        <v>56</v>
      </c>
      <c r="U405" s="11"/>
      <c r="V405" s="14"/>
      <c r="W405" s="10"/>
      <c r="X405" s="10"/>
      <c r="Y405" s="10"/>
      <c r="Z405" s="10"/>
      <c r="AA405" s="10"/>
      <c r="AB405" s="7">
        <v>0.6</v>
      </c>
      <c r="AC405" s="10"/>
      <c r="AD405" s="10"/>
      <c r="AE405" s="10"/>
      <c r="AF405" s="10"/>
    </row>
    <row r="406" spans="1:32" ht="51" thickBot="1">
      <c r="A406" s="14">
        <v>27</v>
      </c>
      <c r="B406" s="15" t="s">
        <v>40</v>
      </c>
      <c r="C406" s="10">
        <v>50</v>
      </c>
      <c r="D406" s="9"/>
      <c r="E406" s="9"/>
      <c r="F406" s="9"/>
      <c r="G406" s="9"/>
      <c r="H406" s="10"/>
      <c r="I406" s="10"/>
      <c r="J406" s="10"/>
      <c r="K406" s="11"/>
      <c r="L406" s="19"/>
      <c r="M406" s="14"/>
      <c r="N406" s="10"/>
      <c r="O406" s="11"/>
      <c r="P406" s="7"/>
      <c r="Q406" s="11">
        <v>6</v>
      </c>
      <c r="R406" s="7"/>
      <c r="S406" s="11"/>
      <c r="T406" s="7"/>
      <c r="U406" s="11"/>
      <c r="V406" s="14"/>
      <c r="W406" s="9"/>
      <c r="X406" s="14"/>
      <c r="Y406" s="10"/>
      <c r="Z406" s="9"/>
      <c r="AA406" s="7"/>
      <c r="AB406" s="11"/>
      <c r="AC406" s="14"/>
      <c r="AD406" s="7"/>
      <c r="AE406" s="11"/>
      <c r="AF406" s="7"/>
    </row>
    <row r="407" spans="1:32" ht="51" thickBot="1">
      <c r="A407" s="14"/>
      <c r="B407" s="15" t="s">
        <v>7</v>
      </c>
      <c r="C407" s="7">
        <f>C404+C405+C406</f>
        <v>50</v>
      </c>
      <c r="D407" s="7">
        <f aca="true" t="shared" si="84" ref="D407:AF407">D404+D405+D406</f>
        <v>0</v>
      </c>
      <c r="E407" s="7">
        <f t="shared" si="84"/>
        <v>0</v>
      </c>
      <c r="F407" s="7">
        <f t="shared" si="84"/>
        <v>0</v>
      </c>
      <c r="G407" s="7">
        <f t="shared" si="84"/>
        <v>24</v>
      </c>
      <c r="H407" s="7">
        <f t="shared" si="84"/>
        <v>0</v>
      </c>
      <c r="I407" s="7">
        <f t="shared" si="84"/>
        <v>0</v>
      </c>
      <c r="J407" s="7">
        <f t="shared" si="84"/>
        <v>0</v>
      </c>
      <c r="K407" s="7">
        <f t="shared" si="84"/>
        <v>0</v>
      </c>
      <c r="L407" s="7">
        <f t="shared" si="84"/>
        <v>0</v>
      </c>
      <c r="M407" s="7">
        <f t="shared" si="84"/>
        <v>0</v>
      </c>
      <c r="N407" s="7">
        <f t="shared" si="84"/>
        <v>0</v>
      </c>
      <c r="O407" s="7">
        <f t="shared" si="84"/>
        <v>0</v>
      </c>
      <c r="P407" s="7">
        <f t="shared" si="84"/>
        <v>17</v>
      </c>
      <c r="Q407" s="7">
        <f t="shared" si="84"/>
        <v>9</v>
      </c>
      <c r="R407" s="7">
        <f t="shared" si="84"/>
        <v>0</v>
      </c>
      <c r="S407" s="7">
        <f t="shared" si="84"/>
        <v>0</v>
      </c>
      <c r="T407" s="7">
        <f t="shared" si="84"/>
        <v>206</v>
      </c>
      <c r="U407" s="7">
        <f t="shared" si="84"/>
        <v>0</v>
      </c>
      <c r="V407" s="7">
        <f t="shared" si="84"/>
        <v>0</v>
      </c>
      <c r="W407" s="7">
        <f t="shared" si="84"/>
        <v>0</v>
      </c>
      <c r="X407" s="7">
        <f t="shared" si="84"/>
        <v>0</v>
      </c>
      <c r="Y407" s="7">
        <f t="shared" si="84"/>
        <v>0</v>
      </c>
      <c r="Z407" s="7">
        <f t="shared" si="84"/>
        <v>0</v>
      </c>
      <c r="AA407" s="7">
        <f t="shared" si="84"/>
        <v>0</v>
      </c>
      <c r="AB407" s="7">
        <f t="shared" si="84"/>
        <v>0.6</v>
      </c>
      <c r="AC407" s="7">
        <f t="shared" si="84"/>
        <v>0</v>
      </c>
      <c r="AD407" s="7">
        <f t="shared" si="84"/>
        <v>0</v>
      </c>
      <c r="AE407" s="7">
        <f t="shared" si="84"/>
        <v>0</v>
      </c>
      <c r="AF407" s="7">
        <f t="shared" si="84"/>
        <v>0</v>
      </c>
    </row>
    <row r="408" spans="1:32" ht="48.75" customHeight="1" thickBot="1">
      <c r="A408" s="277" t="s">
        <v>59</v>
      </c>
      <c r="B408" s="278"/>
      <c r="C408" s="278"/>
      <c r="D408" s="278"/>
      <c r="E408" s="278"/>
      <c r="F408" s="278"/>
      <c r="G408" s="278"/>
      <c r="H408" s="278"/>
      <c r="I408" s="278"/>
      <c r="J408" s="278"/>
      <c r="K408" s="278"/>
      <c r="L408" s="278"/>
      <c r="M408" s="278"/>
      <c r="N408" s="278"/>
      <c r="O408" s="278"/>
      <c r="P408" s="278"/>
      <c r="Q408" s="278"/>
      <c r="R408" s="278"/>
      <c r="S408" s="278"/>
      <c r="T408" s="278"/>
      <c r="U408" s="278"/>
      <c r="V408" s="278"/>
      <c r="W408" s="278"/>
      <c r="X408" s="278"/>
      <c r="Y408" s="278"/>
      <c r="Z408" s="278"/>
      <c r="AA408" s="278"/>
      <c r="AB408" s="278"/>
      <c r="AC408" s="278"/>
      <c r="AD408" s="278"/>
      <c r="AE408" s="278"/>
      <c r="AF408" s="279"/>
    </row>
    <row r="409" spans="1:32" ht="101.25" thickBot="1">
      <c r="A409" s="14" t="s">
        <v>37</v>
      </c>
      <c r="B409" s="8" t="s">
        <v>129</v>
      </c>
      <c r="C409" s="7"/>
      <c r="D409" s="10"/>
      <c r="E409" s="10"/>
      <c r="F409" s="10"/>
      <c r="G409" s="10"/>
      <c r="H409" s="10"/>
      <c r="I409" s="10"/>
      <c r="J409" s="10"/>
      <c r="K409" s="11">
        <v>100</v>
      </c>
      <c r="L409" s="19"/>
      <c r="M409" s="14"/>
      <c r="N409" s="10"/>
      <c r="O409" s="11"/>
      <c r="P409" s="7"/>
      <c r="Q409" s="11"/>
      <c r="R409" s="7"/>
      <c r="S409" s="11"/>
      <c r="T409" s="7"/>
      <c r="U409" s="11"/>
      <c r="V409" s="14"/>
      <c r="W409" s="9"/>
      <c r="X409" s="11"/>
      <c r="Y409" s="7"/>
      <c r="Z409" s="9"/>
      <c r="AA409" s="11"/>
      <c r="AB409" s="7"/>
      <c r="AC409" s="11"/>
      <c r="AD409" s="7"/>
      <c r="AE409" s="7"/>
      <c r="AF409" s="10"/>
    </row>
    <row r="410" spans="1:32" ht="51" thickBot="1">
      <c r="A410" s="14"/>
      <c r="B410" s="15" t="s">
        <v>31</v>
      </c>
      <c r="C410" s="7">
        <f aca="true" t="shared" si="85" ref="C410:AF410">SUM(C409)</f>
        <v>0</v>
      </c>
      <c r="D410" s="7">
        <f t="shared" si="85"/>
        <v>0</v>
      </c>
      <c r="E410" s="7">
        <f t="shared" si="85"/>
        <v>0</v>
      </c>
      <c r="F410" s="7">
        <f t="shared" si="85"/>
        <v>0</v>
      </c>
      <c r="G410" s="7">
        <f t="shared" si="85"/>
        <v>0</v>
      </c>
      <c r="H410" s="7">
        <f t="shared" si="85"/>
        <v>0</v>
      </c>
      <c r="I410" s="7">
        <f t="shared" si="85"/>
        <v>0</v>
      </c>
      <c r="J410" s="7">
        <f t="shared" si="85"/>
        <v>0</v>
      </c>
      <c r="K410" s="16">
        <f t="shared" si="85"/>
        <v>100</v>
      </c>
      <c r="L410" s="16">
        <f t="shared" si="85"/>
        <v>0</v>
      </c>
      <c r="M410" s="16">
        <f t="shared" si="85"/>
        <v>0</v>
      </c>
      <c r="N410" s="16">
        <f t="shared" si="85"/>
        <v>0</v>
      </c>
      <c r="O410" s="16">
        <f t="shared" si="85"/>
        <v>0</v>
      </c>
      <c r="P410" s="16">
        <f t="shared" si="85"/>
        <v>0</v>
      </c>
      <c r="Q410" s="16">
        <f t="shared" si="85"/>
        <v>0</v>
      </c>
      <c r="R410" s="16">
        <f t="shared" si="85"/>
        <v>0</v>
      </c>
      <c r="S410" s="16">
        <f t="shared" si="85"/>
        <v>0</v>
      </c>
      <c r="T410" s="16">
        <f t="shared" si="85"/>
        <v>0</v>
      </c>
      <c r="U410" s="16">
        <f t="shared" si="85"/>
        <v>0</v>
      </c>
      <c r="V410" s="16">
        <f t="shared" si="85"/>
        <v>0</v>
      </c>
      <c r="W410" s="16">
        <f t="shared" si="85"/>
        <v>0</v>
      </c>
      <c r="X410" s="7">
        <f t="shared" si="85"/>
        <v>0</v>
      </c>
      <c r="Y410" s="7">
        <f t="shared" si="85"/>
        <v>0</v>
      </c>
      <c r="Z410" s="9">
        <f t="shared" si="85"/>
        <v>0</v>
      </c>
      <c r="AA410" s="7">
        <f t="shared" si="85"/>
        <v>0</v>
      </c>
      <c r="AB410" s="7">
        <f t="shared" si="85"/>
        <v>0</v>
      </c>
      <c r="AC410" s="7">
        <f t="shared" si="85"/>
        <v>0</v>
      </c>
      <c r="AD410" s="7">
        <f t="shared" si="85"/>
        <v>0</v>
      </c>
      <c r="AE410" s="7">
        <f t="shared" si="85"/>
        <v>0</v>
      </c>
      <c r="AF410" s="7">
        <f t="shared" si="85"/>
        <v>0</v>
      </c>
    </row>
    <row r="411" spans="1:32" ht="51" thickBot="1">
      <c r="A411" s="277" t="s">
        <v>34</v>
      </c>
      <c r="B411" s="278"/>
      <c r="C411" s="278"/>
      <c r="D411" s="278"/>
      <c r="E411" s="278"/>
      <c r="F411" s="278"/>
      <c r="G411" s="278"/>
      <c r="H411" s="278"/>
      <c r="I411" s="278"/>
      <c r="J411" s="278"/>
      <c r="K411" s="278"/>
      <c r="L411" s="278"/>
      <c r="M411" s="278"/>
      <c r="N411" s="278"/>
      <c r="O411" s="278"/>
      <c r="P411" s="278"/>
      <c r="Q411" s="278"/>
      <c r="R411" s="278"/>
      <c r="S411" s="278"/>
      <c r="T411" s="278"/>
      <c r="U411" s="278"/>
      <c r="V411" s="278"/>
      <c r="W411" s="278"/>
      <c r="X411" s="278"/>
      <c r="Y411" s="278"/>
      <c r="Z411" s="278"/>
      <c r="AA411" s="278"/>
      <c r="AB411" s="278"/>
      <c r="AC411" s="278"/>
      <c r="AD411" s="278"/>
      <c r="AE411" s="278"/>
      <c r="AF411" s="279"/>
    </row>
    <row r="412" spans="1:32" ht="101.25" thickBot="1">
      <c r="A412" s="23">
        <v>28</v>
      </c>
      <c r="B412" s="28" t="s">
        <v>296</v>
      </c>
      <c r="C412" s="23"/>
      <c r="D412" s="24"/>
      <c r="E412" s="24"/>
      <c r="F412" s="24"/>
      <c r="G412" s="24"/>
      <c r="H412" s="24"/>
      <c r="I412" s="24"/>
      <c r="J412" s="24">
        <v>49</v>
      </c>
      <c r="K412" s="25"/>
      <c r="L412" s="33"/>
      <c r="M412" s="21"/>
      <c r="N412" s="24"/>
      <c r="O412" s="25"/>
      <c r="P412" s="21"/>
      <c r="Q412" s="25"/>
      <c r="R412" s="21">
        <v>4</v>
      </c>
      <c r="S412" s="25">
        <v>8</v>
      </c>
      <c r="T412" s="21"/>
      <c r="U412" s="25"/>
      <c r="V412" s="21"/>
      <c r="W412" s="24"/>
      <c r="X412" s="25"/>
      <c r="Y412" s="23"/>
      <c r="Z412" s="24"/>
      <c r="AA412" s="25"/>
      <c r="AB412" s="21"/>
      <c r="AC412" s="23"/>
      <c r="AD412" s="25"/>
      <c r="AE412" s="21"/>
      <c r="AF412" s="23"/>
    </row>
    <row r="413" spans="1:32" ht="151.5" thickBot="1">
      <c r="A413" s="14">
        <v>91</v>
      </c>
      <c r="B413" s="18" t="s">
        <v>305</v>
      </c>
      <c r="C413" s="14"/>
      <c r="D413" s="10"/>
      <c r="E413" s="10">
        <v>12</v>
      </c>
      <c r="F413" s="10"/>
      <c r="G413" s="10"/>
      <c r="H413" s="10"/>
      <c r="I413" s="10">
        <v>35</v>
      </c>
      <c r="J413" s="10">
        <v>19</v>
      </c>
      <c r="K413" s="11"/>
      <c r="L413" s="19"/>
      <c r="M413" s="14"/>
      <c r="N413" s="10"/>
      <c r="O413" s="10"/>
      <c r="P413" s="10"/>
      <c r="Q413" s="10">
        <v>2.6</v>
      </c>
      <c r="R413" s="10"/>
      <c r="S413" s="10">
        <v>2</v>
      </c>
      <c r="T413" s="10">
        <v>12</v>
      </c>
      <c r="U413" s="11"/>
      <c r="V413" s="14"/>
      <c r="W413" s="10"/>
      <c r="X413" s="10">
        <v>27</v>
      </c>
      <c r="Y413" s="10"/>
      <c r="Z413" s="10"/>
      <c r="AA413" s="10"/>
      <c r="AB413" s="10"/>
      <c r="AC413" s="10"/>
      <c r="AD413" s="10"/>
      <c r="AE413" s="10"/>
      <c r="AF413" s="10"/>
    </row>
    <row r="414" spans="1:32" ht="51" thickBot="1">
      <c r="A414" s="7">
        <v>73</v>
      </c>
      <c r="B414" s="18" t="s">
        <v>175</v>
      </c>
      <c r="C414" s="7"/>
      <c r="D414" s="10"/>
      <c r="E414" s="10"/>
      <c r="F414" s="10"/>
      <c r="G414" s="10"/>
      <c r="H414" s="10"/>
      <c r="I414" s="10">
        <v>107</v>
      </c>
      <c r="J414" s="10">
        <v>42</v>
      </c>
      <c r="K414" s="11"/>
      <c r="L414" s="19"/>
      <c r="M414" s="14"/>
      <c r="N414" s="10"/>
      <c r="O414" s="11"/>
      <c r="P414" s="14"/>
      <c r="Q414" s="11"/>
      <c r="R414" s="14">
        <v>5</v>
      </c>
      <c r="S414" s="11"/>
      <c r="T414" s="14"/>
      <c r="U414" s="19"/>
      <c r="V414" s="14"/>
      <c r="W414" s="10">
        <v>63</v>
      </c>
      <c r="X414" s="11"/>
      <c r="Y414" s="14"/>
      <c r="Z414" s="10"/>
      <c r="AA414" s="11"/>
      <c r="AB414" s="14"/>
      <c r="AC414" s="11"/>
      <c r="AD414" s="14"/>
      <c r="AE414" s="14"/>
      <c r="AF414" s="10"/>
    </row>
    <row r="415" spans="1:32" ht="101.25" thickBot="1">
      <c r="A415" s="14">
        <v>55</v>
      </c>
      <c r="B415" s="15" t="s">
        <v>200</v>
      </c>
      <c r="C415" s="7"/>
      <c r="D415" s="10"/>
      <c r="E415" s="10"/>
      <c r="F415" s="10"/>
      <c r="G415" s="10"/>
      <c r="H415" s="10"/>
      <c r="I415" s="10"/>
      <c r="J415" s="10"/>
      <c r="K415" s="11"/>
      <c r="L415" s="19"/>
      <c r="M415" s="14">
        <v>121</v>
      </c>
      <c r="N415" s="10"/>
      <c r="O415" s="11"/>
      <c r="P415" s="14">
        <v>12</v>
      </c>
      <c r="Q415" s="11"/>
      <c r="R415" s="14"/>
      <c r="S415" s="11"/>
      <c r="T415" s="14"/>
      <c r="U415" s="19"/>
      <c r="V415" s="14"/>
      <c r="W415" s="10"/>
      <c r="X415" s="11"/>
      <c r="Y415" s="14"/>
      <c r="Z415" s="10"/>
      <c r="AA415" s="11"/>
      <c r="AB415" s="14"/>
      <c r="AC415" s="11"/>
      <c r="AD415" s="14"/>
      <c r="AE415" s="14"/>
      <c r="AF415" s="10"/>
    </row>
    <row r="416" spans="1:32" ht="101.25" thickBot="1">
      <c r="A416" s="14" t="s">
        <v>37</v>
      </c>
      <c r="B416" s="15" t="s">
        <v>75</v>
      </c>
      <c r="C416" s="7"/>
      <c r="D416" s="10">
        <v>50</v>
      </c>
      <c r="E416" s="10"/>
      <c r="F416" s="10"/>
      <c r="G416" s="10"/>
      <c r="H416" s="10"/>
      <c r="I416" s="10"/>
      <c r="J416" s="10"/>
      <c r="K416" s="11"/>
      <c r="L416" s="19"/>
      <c r="M416" s="14"/>
      <c r="N416" s="10"/>
      <c r="O416" s="14"/>
      <c r="P416" s="11"/>
      <c r="Q416" s="14"/>
      <c r="R416" s="11"/>
      <c r="S416" s="14"/>
      <c r="T416" s="11"/>
      <c r="U416" s="19"/>
      <c r="V416" s="14"/>
      <c r="W416" s="10"/>
      <c r="X416" s="14"/>
      <c r="Y416" s="14"/>
      <c r="Z416" s="11"/>
      <c r="AA416" s="14"/>
      <c r="AB416" s="14"/>
      <c r="AC416" s="11"/>
      <c r="AD416" s="14"/>
      <c r="AE416" s="14"/>
      <c r="AF416" s="10"/>
    </row>
    <row r="417" spans="1:32" ht="51" thickBot="1">
      <c r="A417" s="14"/>
      <c r="B417" s="15" t="s">
        <v>7</v>
      </c>
      <c r="C417" s="10">
        <f aca="true" t="shared" si="86" ref="C417:AF417">SUM(C412:C416)</f>
        <v>0</v>
      </c>
      <c r="D417" s="10">
        <f t="shared" si="86"/>
        <v>50</v>
      </c>
      <c r="E417" s="10">
        <f t="shared" si="86"/>
        <v>12</v>
      </c>
      <c r="F417" s="10">
        <f t="shared" si="86"/>
        <v>0</v>
      </c>
      <c r="G417" s="10">
        <f t="shared" si="86"/>
        <v>0</v>
      </c>
      <c r="H417" s="10">
        <f t="shared" si="86"/>
        <v>0</v>
      </c>
      <c r="I417" s="10">
        <f t="shared" si="86"/>
        <v>142</v>
      </c>
      <c r="J417" s="10">
        <f t="shared" si="86"/>
        <v>110</v>
      </c>
      <c r="K417" s="11">
        <f t="shared" si="86"/>
        <v>0</v>
      </c>
      <c r="L417" s="7">
        <f t="shared" si="86"/>
        <v>0</v>
      </c>
      <c r="M417" s="19">
        <f t="shared" si="86"/>
        <v>121</v>
      </c>
      <c r="N417" s="7">
        <f t="shared" si="86"/>
        <v>0</v>
      </c>
      <c r="O417" s="11">
        <f t="shared" si="86"/>
        <v>0</v>
      </c>
      <c r="P417" s="7">
        <f t="shared" si="86"/>
        <v>12</v>
      </c>
      <c r="Q417" s="11">
        <f t="shared" si="86"/>
        <v>2.6</v>
      </c>
      <c r="R417" s="7">
        <f t="shared" si="86"/>
        <v>9</v>
      </c>
      <c r="S417" s="11">
        <f t="shared" si="86"/>
        <v>10</v>
      </c>
      <c r="T417" s="7">
        <f t="shared" si="86"/>
        <v>12</v>
      </c>
      <c r="U417" s="11">
        <f t="shared" si="86"/>
        <v>0</v>
      </c>
      <c r="V417" s="7">
        <f t="shared" si="86"/>
        <v>0</v>
      </c>
      <c r="W417" s="11">
        <f t="shared" si="86"/>
        <v>63</v>
      </c>
      <c r="X417" s="7">
        <f t="shared" si="86"/>
        <v>27</v>
      </c>
      <c r="Y417" s="10">
        <f t="shared" si="86"/>
        <v>0</v>
      </c>
      <c r="Z417" s="10">
        <f t="shared" si="86"/>
        <v>0</v>
      </c>
      <c r="AA417" s="10">
        <f t="shared" si="86"/>
        <v>0</v>
      </c>
      <c r="AB417" s="10">
        <f t="shared" si="86"/>
        <v>0</v>
      </c>
      <c r="AC417" s="10">
        <f t="shared" si="86"/>
        <v>0</v>
      </c>
      <c r="AD417" s="10">
        <f t="shared" si="86"/>
        <v>0</v>
      </c>
      <c r="AE417" s="10">
        <f t="shared" si="86"/>
        <v>0</v>
      </c>
      <c r="AF417" s="10">
        <f t="shared" si="86"/>
        <v>0</v>
      </c>
    </row>
    <row r="418" spans="1:32" ht="48.75" customHeight="1" thickBot="1">
      <c r="A418" s="277" t="s">
        <v>30</v>
      </c>
      <c r="B418" s="278"/>
      <c r="C418" s="278"/>
      <c r="D418" s="278"/>
      <c r="E418" s="278"/>
      <c r="F418" s="278"/>
      <c r="G418" s="278"/>
      <c r="H418" s="278"/>
      <c r="I418" s="278"/>
      <c r="J418" s="278"/>
      <c r="K418" s="278"/>
      <c r="L418" s="278"/>
      <c r="M418" s="278"/>
      <c r="N418" s="278"/>
      <c r="O418" s="278"/>
      <c r="P418" s="278"/>
      <c r="Q418" s="278"/>
      <c r="R418" s="278"/>
      <c r="S418" s="278"/>
      <c r="T418" s="278"/>
      <c r="U418" s="278"/>
      <c r="V418" s="278"/>
      <c r="W418" s="278"/>
      <c r="X418" s="278"/>
      <c r="Y418" s="278"/>
      <c r="Z418" s="278"/>
      <c r="AA418" s="278"/>
      <c r="AB418" s="278"/>
      <c r="AC418" s="278"/>
      <c r="AD418" s="278"/>
      <c r="AE418" s="278"/>
      <c r="AF418" s="279"/>
    </row>
    <row r="419" spans="1:32" ht="96.75" customHeight="1" thickBot="1">
      <c r="A419" s="7">
        <v>25</v>
      </c>
      <c r="B419" s="13" t="s">
        <v>8</v>
      </c>
      <c r="C419" s="7"/>
      <c r="D419" s="9"/>
      <c r="E419" s="9"/>
      <c r="F419" s="9"/>
      <c r="G419" s="9"/>
      <c r="H419" s="10"/>
      <c r="I419" s="10"/>
      <c r="J419" s="10"/>
      <c r="K419" s="11"/>
      <c r="L419" s="19"/>
      <c r="M419" s="14"/>
      <c r="N419" s="10"/>
      <c r="O419" s="11"/>
      <c r="P419" s="7">
        <v>12</v>
      </c>
      <c r="Q419" s="11"/>
      <c r="R419" s="7"/>
      <c r="S419" s="11"/>
      <c r="T419" s="7"/>
      <c r="U419" s="16"/>
      <c r="V419" s="7"/>
      <c r="W419" s="9"/>
      <c r="X419" s="11"/>
      <c r="Y419" s="7"/>
      <c r="Z419" s="9"/>
      <c r="AA419" s="11"/>
      <c r="AB419" s="7">
        <v>0.6</v>
      </c>
      <c r="AC419" s="7"/>
      <c r="AD419" s="11"/>
      <c r="AE419" s="7"/>
      <c r="AF419" s="10"/>
    </row>
    <row r="420" spans="1:32" ht="201.75" thickBot="1">
      <c r="A420" s="14">
        <v>92</v>
      </c>
      <c r="B420" s="15" t="s">
        <v>255</v>
      </c>
      <c r="C420" s="14"/>
      <c r="D420" s="9"/>
      <c r="E420" s="9">
        <v>33.3</v>
      </c>
      <c r="F420" s="9"/>
      <c r="G420" s="9">
        <v>3</v>
      </c>
      <c r="H420" s="10"/>
      <c r="I420" s="10"/>
      <c r="J420" s="10">
        <v>2</v>
      </c>
      <c r="K420" s="11"/>
      <c r="L420" s="19"/>
      <c r="M420" s="14"/>
      <c r="N420" s="10"/>
      <c r="O420" s="10"/>
      <c r="P420" s="10">
        <v>2</v>
      </c>
      <c r="Q420" s="10">
        <v>4.9</v>
      </c>
      <c r="R420" s="10">
        <v>1</v>
      </c>
      <c r="S420" s="10">
        <v>5.5</v>
      </c>
      <c r="T420" s="10">
        <v>8</v>
      </c>
      <c r="U420" s="11"/>
      <c r="V420" s="14"/>
      <c r="W420" s="10"/>
      <c r="X420" s="10"/>
      <c r="Y420" s="10">
        <v>18</v>
      </c>
      <c r="Z420" s="10"/>
      <c r="AA420" s="10"/>
      <c r="AB420" s="10"/>
      <c r="AC420" s="10"/>
      <c r="AD420" s="10"/>
      <c r="AE420" s="10"/>
      <c r="AF420" s="10">
        <v>1.1</v>
      </c>
    </row>
    <row r="421" spans="1:32" ht="51" thickBot="1">
      <c r="A421" s="14"/>
      <c r="B421" s="15" t="s">
        <v>7</v>
      </c>
      <c r="C421" s="7">
        <f aca="true" t="shared" si="87" ref="C421:AF421">SUM(C419:C420)</f>
        <v>0</v>
      </c>
      <c r="D421" s="7">
        <f t="shared" si="87"/>
        <v>0</v>
      </c>
      <c r="E421" s="7">
        <f t="shared" si="87"/>
        <v>33.3</v>
      </c>
      <c r="F421" s="7">
        <f t="shared" si="87"/>
        <v>0</v>
      </c>
      <c r="G421" s="7">
        <f t="shared" si="87"/>
        <v>3</v>
      </c>
      <c r="H421" s="7">
        <f t="shared" si="87"/>
        <v>0</v>
      </c>
      <c r="I421" s="7">
        <f t="shared" si="87"/>
        <v>0</v>
      </c>
      <c r="J421" s="7">
        <f t="shared" si="87"/>
        <v>2</v>
      </c>
      <c r="K421" s="16">
        <f t="shared" si="87"/>
        <v>0</v>
      </c>
      <c r="L421" s="16">
        <f t="shared" si="87"/>
        <v>0</v>
      </c>
      <c r="M421" s="16">
        <f t="shared" si="87"/>
        <v>0</v>
      </c>
      <c r="N421" s="16">
        <f t="shared" si="87"/>
        <v>0</v>
      </c>
      <c r="O421" s="16">
        <f t="shared" si="87"/>
        <v>0</v>
      </c>
      <c r="P421" s="16">
        <f t="shared" si="87"/>
        <v>14</v>
      </c>
      <c r="Q421" s="16">
        <f t="shared" si="87"/>
        <v>4.9</v>
      </c>
      <c r="R421" s="16">
        <f t="shared" si="87"/>
        <v>1</v>
      </c>
      <c r="S421" s="16">
        <f t="shared" si="87"/>
        <v>5.5</v>
      </c>
      <c r="T421" s="16">
        <f t="shared" si="87"/>
        <v>8</v>
      </c>
      <c r="U421" s="16">
        <f t="shared" si="87"/>
        <v>0</v>
      </c>
      <c r="V421" s="16">
        <f t="shared" si="87"/>
        <v>0</v>
      </c>
      <c r="W421" s="7">
        <f t="shared" si="87"/>
        <v>0</v>
      </c>
      <c r="X421" s="7">
        <f t="shared" si="87"/>
        <v>0</v>
      </c>
      <c r="Y421" s="7">
        <f t="shared" si="87"/>
        <v>18</v>
      </c>
      <c r="Z421" s="9">
        <f t="shared" si="87"/>
        <v>0</v>
      </c>
      <c r="AA421" s="7">
        <f t="shared" si="87"/>
        <v>0</v>
      </c>
      <c r="AB421" s="7">
        <f t="shared" si="87"/>
        <v>0.6</v>
      </c>
      <c r="AC421" s="7">
        <f t="shared" si="87"/>
        <v>0</v>
      </c>
      <c r="AD421" s="7">
        <f t="shared" si="87"/>
        <v>0</v>
      </c>
      <c r="AE421" s="7">
        <f t="shared" si="87"/>
        <v>0</v>
      </c>
      <c r="AF421" s="7">
        <f t="shared" si="87"/>
        <v>1.1</v>
      </c>
    </row>
    <row r="422" spans="1:32" ht="51" thickBot="1">
      <c r="A422" s="277" t="s">
        <v>35</v>
      </c>
      <c r="B422" s="278"/>
      <c r="C422" s="278"/>
      <c r="D422" s="278"/>
      <c r="E422" s="278"/>
      <c r="F422" s="278"/>
      <c r="G422" s="278"/>
      <c r="H422" s="278"/>
      <c r="I422" s="278"/>
      <c r="J422" s="278"/>
      <c r="K422" s="278"/>
      <c r="L422" s="278"/>
      <c r="M422" s="278"/>
      <c r="N422" s="278"/>
      <c r="O422" s="278"/>
      <c r="P422" s="278"/>
      <c r="Q422" s="278"/>
      <c r="R422" s="278"/>
      <c r="S422" s="278"/>
      <c r="T422" s="278"/>
      <c r="U422" s="278"/>
      <c r="V422" s="278"/>
      <c r="W422" s="278"/>
      <c r="X422" s="278"/>
      <c r="Y422" s="278"/>
      <c r="Z422" s="278"/>
      <c r="AA422" s="278"/>
      <c r="AB422" s="278"/>
      <c r="AC422" s="278"/>
      <c r="AD422" s="278"/>
      <c r="AE422" s="278"/>
      <c r="AF422" s="279"/>
    </row>
    <row r="423" spans="1:32" ht="101.25" thickBot="1">
      <c r="A423" s="23">
        <v>93</v>
      </c>
      <c r="B423" s="28" t="s">
        <v>256</v>
      </c>
      <c r="C423" s="23"/>
      <c r="D423" s="24"/>
      <c r="E423" s="24"/>
      <c r="F423" s="24"/>
      <c r="G423" s="24">
        <v>12</v>
      </c>
      <c r="H423" s="24"/>
      <c r="I423" s="27"/>
      <c r="J423" s="27"/>
      <c r="K423" s="31"/>
      <c r="L423" s="32"/>
      <c r="M423" s="23"/>
      <c r="N423" s="27"/>
      <c r="O423" s="27"/>
      <c r="P423" s="27">
        <v>12</v>
      </c>
      <c r="Q423" s="27">
        <v>5</v>
      </c>
      <c r="R423" s="27"/>
      <c r="S423" s="27">
        <v>7</v>
      </c>
      <c r="T423" s="27">
        <v>68</v>
      </c>
      <c r="U423" s="31">
        <v>159</v>
      </c>
      <c r="V423" s="23"/>
      <c r="W423" s="27"/>
      <c r="X423" s="27"/>
      <c r="Y423" s="27"/>
      <c r="Z423" s="27">
        <v>5</v>
      </c>
      <c r="AA423" s="27"/>
      <c r="AB423" s="27"/>
      <c r="AC423" s="27"/>
      <c r="AD423" s="27"/>
      <c r="AE423" s="27"/>
      <c r="AF423" s="27"/>
    </row>
    <row r="424" spans="1:32" ht="101.25" thickBot="1">
      <c r="A424" s="14">
        <v>36</v>
      </c>
      <c r="B424" s="15" t="s">
        <v>88</v>
      </c>
      <c r="C424" s="7"/>
      <c r="D424" s="10"/>
      <c r="E424" s="10"/>
      <c r="F424" s="10"/>
      <c r="G424" s="10"/>
      <c r="H424" s="10"/>
      <c r="I424" s="10"/>
      <c r="J424" s="10"/>
      <c r="K424" s="11"/>
      <c r="L424" s="19"/>
      <c r="M424" s="14"/>
      <c r="N424" s="10"/>
      <c r="O424" s="14"/>
      <c r="P424" s="7">
        <v>12</v>
      </c>
      <c r="Q424" s="14"/>
      <c r="R424" s="11"/>
      <c r="S424" s="14"/>
      <c r="T424" s="7">
        <v>102</v>
      </c>
      <c r="U424" s="19"/>
      <c r="V424" s="14"/>
      <c r="W424" s="10"/>
      <c r="X424" s="11"/>
      <c r="Y424" s="14"/>
      <c r="Z424" s="11"/>
      <c r="AA424" s="14"/>
      <c r="AB424" s="11"/>
      <c r="AC424" s="14">
        <v>2.4</v>
      </c>
      <c r="AD424" s="14"/>
      <c r="AE424" s="14"/>
      <c r="AF424" s="7"/>
    </row>
    <row r="425" spans="1:32" ht="151.5" thickBot="1">
      <c r="A425" s="14">
        <v>14</v>
      </c>
      <c r="B425" s="15" t="s">
        <v>203</v>
      </c>
      <c r="C425" s="7"/>
      <c r="D425" s="10"/>
      <c r="E425" s="10"/>
      <c r="F425" s="10"/>
      <c r="G425" s="10"/>
      <c r="H425" s="10"/>
      <c r="I425" s="10"/>
      <c r="J425" s="10"/>
      <c r="K425" s="11"/>
      <c r="L425" s="19"/>
      <c r="M425" s="14">
        <v>100</v>
      </c>
      <c r="N425" s="10"/>
      <c r="O425" s="10"/>
      <c r="P425" s="10"/>
      <c r="Q425" s="10"/>
      <c r="R425" s="10"/>
      <c r="S425" s="10"/>
      <c r="T425" s="10"/>
      <c r="U425" s="11"/>
      <c r="V425" s="14"/>
      <c r="W425" s="10"/>
      <c r="X425" s="10"/>
      <c r="Y425" s="10"/>
      <c r="Z425" s="10"/>
      <c r="AA425" s="10"/>
      <c r="AB425" s="10"/>
      <c r="AC425" s="10"/>
      <c r="AD425" s="10"/>
      <c r="AE425" s="10"/>
      <c r="AF425" s="9"/>
    </row>
    <row r="426" spans="1:32" ht="96.75" customHeight="1" thickBot="1">
      <c r="A426" s="14"/>
      <c r="B426" s="15" t="s">
        <v>7</v>
      </c>
      <c r="C426" s="7">
        <f aca="true" t="shared" si="88" ref="C426:AF426">SUM(C423:C425)</f>
        <v>0</v>
      </c>
      <c r="D426" s="7">
        <f t="shared" si="88"/>
        <v>0</v>
      </c>
      <c r="E426" s="7">
        <f t="shared" si="88"/>
        <v>0</v>
      </c>
      <c r="F426" s="7">
        <f t="shared" si="88"/>
        <v>0</v>
      </c>
      <c r="G426" s="7">
        <f t="shared" si="88"/>
        <v>12</v>
      </c>
      <c r="H426" s="7">
        <f t="shared" si="88"/>
        <v>0</v>
      </c>
      <c r="I426" s="7">
        <f t="shared" si="88"/>
        <v>0</v>
      </c>
      <c r="J426" s="7">
        <f t="shared" si="88"/>
        <v>0</v>
      </c>
      <c r="K426" s="7">
        <f t="shared" si="88"/>
        <v>0</v>
      </c>
      <c r="L426" s="7">
        <f t="shared" si="88"/>
        <v>0</v>
      </c>
      <c r="M426" s="7">
        <f t="shared" si="88"/>
        <v>100</v>
      </c>
      <c r="N426" s="7">
        <f t="shared" si="88"/>
        <v>0</v>
      </c>
      <c r="O426" s="7">
        <f t="shared" si="88"/>
        <v>0</v>
      </c>
      <c r="P426" s="7">
        <f t="shared" si="88"/>
        <v>24</v>
      </c>
      <c r="Q426" s="7">
        <f t="shared" si="88"/>
        <v>5</v>
      </c>
      <c r="R426" s="7">
        <f t="shared" si="88"/>
        <v>0</v>
      </c>
      <c r="S426" s="7">
        <f t="shared" si="88"/>
        <v>7</v>
      </c>
      <c r="T426" s="7">
        <f t="shared" si="88"/>
        <v>170</v>
      </c>
      <c r="U426" s="7">
        <f t="shared" si="88"/>
        <v>159</v>
      </c>
      <c r="V426" s="7">
        <f t="shared" si="88"/>
        <v>0</v>
      </c>
      <c r="W426" s="7">
        <f t="shared" si="88"/>
        <v>0</v>
      </c>
      <c r="X426" s="7">
        <f t="shared" si="88"/>
        <v>0</v>
      </c>
      <c r="Y426" s="7">
        <f t="shared" si="88"/>
        <v>0</v>
      </c>
      <c r="Z426" s="7">
        <f t="shared" si="88"/>
        <v>5</v>
      </c>
      <c r="AA426" s="7">
        <f t="shared" si="88"/>
        <v>0</v>
      </c>
      <c r="AB426" s="7">
        <f t="shared" si="88"/>
        <v>0</v>
      </c>
      <c r="AC426" s="7">
        <f t="shared" si="88"/>
        <v>2.4</v>
      </c>
      <c r="AD426" s="7">
        <f t="shared" si="88"/>
        <v>0</v>
      </c>
      <c r="AE426" s="7">
        <f t="shared" si="88"/>
        <v>0</v>
      </c>
      <c r="AF426" s="7">
        <f t="shared" si="88"/>
        <v>0</v>
      </c>
    </row>
    <row r="427" spans="1:32" ht="96.75" customHeight="1" thickBot="1">
      <c r="A427" s="78"/>
      <c r="B427" s="15" t="s">
        <v>76</v>
      </c>
      <c r="C427" s="7"/>
      <c r="D427" s="7"/>
      <c r="E427" s="7"/>
      <c r="F427" s="7"/>
      <c r="G427" s="7"/>
      <c r="H427" s="7"/>
      <c r="I427" s="7"/>
      <c r="J427" s="7"/>
      <c r="K427" s="16"/>
      <c r="L427" s="16"/>
      <c r="M427" s="7"/>
      <c r="N427" s="7"/>
      <c r="O427" s="7"/>
      <c r="P427" s="7"/>
      <c r="Q427" s="7"/>
      <c r="R427" s="7"/>
      <c r="S427" s="7"/>
      <c r="T427" s="7"/>
      <c r="U427" s="16"/>
      <c r="V427" s="7"/>
      <c r="W427" s="9"/>
      <c r="X427" s="7"/>
      <c r="Y427" s="7"/>
      <c r="Z427" s="9"/>
      <c r="AA427" s="7"/>
      <c r="AB427" s="7"/>
      <c r="AC427" s="7"/>
      <c r="AD427" s="7"/>
      <c r="AE427" s="7">
        <v>6</v>
      </c>
      <c r="AF427" s="7"/>
    </row>
    <row r="428" spans="1:32" ht="51" thickBot="1">
      <c r="A428" s="14"/>
      <c r="B428" s="20" t="s">
        <v>11</v>
      </c>
      <c r="C428" s="7">
        <f aca="true" t="shared" si="89" ref="C428:AD428">C407+C410+C417+C421+C426</f>
        <v>50</v>
      </c>
      <c r="D428" s="7">
        <f t="shared" si="89"/>
        <v>50</v>
      </c>
      <c r="E428" s="7">
        <f t="shared" si="89"/>
        <v>45.3</v>
      </c>
      <c r="F428" s="7">
        <f t="shared" si="89"/>
        <v>0</v>
      </c>
      <c r="G428" s="7">
        <f t="shared" si="89"/>
        <v>39</v>
      </c>
      <c r="H428" s="7">
        <f t="shared" si="89"/>
        <v>0</v>
      </c>
      <c r="I428" s="7">
        <f t="shared" si="89"/>
        <v>142</v>
      </c>
      <c r="J428" s="7">
        <f t="shared" si="89"/>
        <v>112</v>
      </c>
      <c r="K428" s="7">
        <f t="shared" si="89"/>
        <v>100</v>
      </c>
      <c r="L428" s="7">
        <f t="shared" si="89"/>
        <v>0</v>
      </c>
      <c r="M428" s="7">
        <f t="shared" si="89"/>
        <v>221</v>
      </c>
      <c r="N428" s="7">
        <f t="shared" si="89"/>
        <v>0</v>
      </c>
      <c r="O428" s="7">
        <f t="shared" si="89"/>
        <v>0</v>
      </c>
      <c r="P428" s="7">
        <f t="shared" si="89"/>
        <v>67</v>
      </c>
      <c r="Q428" s="7">
        <f t="shared" si="89"/>
        <v>21.5</v>
      </c>
      <c r="R428" s="7">
        <f t="shared" si="89"/>
        <v>10</v>
      </c>
      <c r="S428" s="7">
        <f t="shared" si="89"/>
        <v>22.5</v>
      </c>
      <c r="T428" s="7">
        <f t="shared" si="89"/>
        <v>396</v>
      </c>
      <c r="U428" s="7">
        <f t="shared" si="89"/>
        <v>159</v>
      </c>
      <c r="V428" s="7">
        <f t="shared" si="89"/>
        <v>0</v>
      </c>
      <c r="W428" s="7">
        <f t="shared" si="89"/>
        <v>63</v>
      </c>
      <c r="X428" s="7">
        <f t="shared" si="89"/>
        <v>27</v>
      </c>
      <c r="Y428" s="7">
        <f t="shared" si="89"/>
        <v>18</v>
      </c>
      <c r="Z428" s="7">
        <f t="shared" si="89"/>
        <v>5</v>
      </c>
      <c r="AA428" s="7">
        <f t="shared" si="89"/>
        <v>0</v>
      </c>
      <c r="AB428" s="7">
        <f t="shared" si="89"/>
        <v>1.2</v>
      </c>
      <c r="AC428" s="7">
        <f t="shared" si="89"/>
        <v>2.4</v>
      </c>
      <c r="AD428" s="7">
        <f t="shared" si="89"/>
        <v>0</v>
      </c>
      <c r="AE428" s="7">
        <v>6</v>
      </c>
      <c r="AF428" s="7">
        <f>AF407+AF410+AF417+AF421+AF426</f>
        <v>1.1</v>
      </c>
    </row>
    <row r="429" spans="1:32" ht="51" thickBot="1">
      <c r="A429" s="272" t="s">
        <v>43</v>
      </c>
      <c r="B429" s="273"/>
      <c r="C429" s="273"/>
      <c r="D429" s="273"/>
      <c r="E429" s="273"/>
      <c r="F429" s="273"/>
      <c r="G429" s="273"/>
      <c r="H429" s="273"/>
      <c r="I429" s="273"/>
      <c r="J429" s="273"/>
      <c r="K429" s="273"/>
      <c r="L429" s="273"/>
      <c r="M429" s="273"/>
      <c r="N429" s="273"/>
      <c r="O429" s="273"/>
      <c r="P429" s="273"/>
      <c r="Q429" s="273"/>
      <c r="R429" s="273"/>
      <c r="S429" s="273"/>
      <c r="T429" s="273"/>
      <c r="U429" s="273"/>
      <c r="V429" s="273"/>
      <c r="W429" s="273"/>
      <c r="X429" s="273"/>
      <c r="Y429" s="273"/>
      <c r="Z429" s="273"/>
      <c r="AA429" s="273"/>
      <c r="AB429" s="273"/>
      <c r="AC429" s="273"/>
      <c r="AD429" s="273"/>
      <c r="AE429" s="273"/>
      <c r="AF429" s="274"/>
    </row>
    <row r="430" spans="1:32" ht="51" thickBot="1">
      <c r="A430" s="272" t="s">
        <v>146</v>
      </c>
      <c r="B430" s="273"/>
      <c r="C430" s="273"/>
      <c r="D430" s="273"/>
      <c r="E430" s="273"/>
      <c r="F430" s="273"/>
      <c r="G430" s="273"/>
      <c r="H430" s="273"/>
      <c r="I430" s="273"/>
      <c r="J430" s="273"/>
      <c r="K430" s="273"/>
      <c r="L430" s="273"/>
      <c r="M430" s="273"/>
      <c r="N430" s="273"/>
      <c r="O430" s="273"/>
      <c r="P430" s="273"/>
      <c r="Q430" s="273"/>
      <c r="R430" s="273"/>
      <c r="S430" s="273"/>
      <c r="T430" s="273"/>
      <c r="U430" s="273"/>
      <c r="V430" s="273"/>
      <c r="W430" s="273"/>
      <c r="X430" s="273"/>
      <c r="Y430" s="273"/>
      <c r="Z430" s="273"/>
      <c r="AA430" s="273"/>
      <c r="AB430" s="273"/>
      <c r="AC430" s="273"/>
      <c r="AD430" s="273"/>
      <c r="AE430" s="273"/>
      <c r="AF430" s="274"/>
    </row>
    <row r="431" spans="1:32" ht="45.75" customHeight="1">
      <c r="A431" s="286" t="s">
        <v>130</v>
      </c>
      <c r="B431" s="282" t="s">
        <v>24</v>
      </c>
      <c r="C431" s="268" t="s">
        <v>63</v>
      </c>
      <c r="D431" s="268" t="s">
        <v>64</v>
      </c>
      <c r="E431" s="268" t="s">
        <v>65</v>
      </c>
      <c r="F431" s="268" t="s">
        <v>66</v>
      </c>
      <c r="G431" s="268" t="s">
        <v>60</v>
      </c>
      <c r="H431" s="268" t="s">
        <v>67</v>
      </c>
      <c r="I431" s="268" t="s">
        <v>114</v>
      </c>
      <c r="J431" s="268" t="s">
        <v>108</v>
      </c>
      <c r="K431" s="79"/>
      <c r="L431" s="79"/>
      <c r="M431" s="268" t="s">
        <v>120</v>
      </c>
      <c r="N431" s="268" t="s">
        <v>69</v>
      </c>
      <c r="O431" s="268" t="s">
        <v>48</v>
      </c>
      <c r="P431" s="268" t="s">
        <v>49</v>
      </c>
      <c r="Q431" s="268" t="s">
        <v>70</v>
      </c>
      <c r="R431" s="268" t="s">
        <v>50</v>
      </c>
      <c r="S431" s="268" t="s">
        <v>71</v>
      </c>
      <c r="T431" s="268" t="s">
        <v>208</v>
      </c>
      <c r="U431" s="275" t="s">
        <v>74</v>
      </c>
      <c r="V431" s="70"/>
      <c r="W431" s="270" t="s">
        <v>111</v>
      </c>
      <c r="X431" s="268" t="s">
        <v>116</v>
      </c>
      <c r="Y431" s="268" t="s">
        <v>117</v>
      </c>
      <c r="Z431" s="270" t="s">
        <v>51</v>
      </c>
      <c r="AA431" s="268" t="s">
        <v>52</v>
      </c>
      <c r="AB431" s="268" t="s">
        <v>54</v>
      </c>
      <c r="AC431" s="70"/>
      <c r="AD431" s="268" t="s">
        <v>72</v>
      </c>
      <c r="AE431" s="268" t="s">
        <v>53</v>
      </c>
      <c r="AF431" s="268" t="s">
        <v>73</v>
      </c>
    </row>
    <row r="432" spans="1:32" ht="390.75" customHeight="1" thickBot="1">
      <c r="A432" s="287"/>
      <c r="B432" s="283"/>
      <c r="C432" s="269"/>
      <c r="D432" s="269"/>
      <c r="E432" s="269"/>
      <c r="F432" s="269"/>
      <c r="G432" s="269"/>
      <c r="H432" s="269"/>
      <c r="I432" s="269"/>
      <c r="J432" s="269"/>
      <c r="K432" s="80" t="s">
        <v>68</v>
      </c>
      <c r="L432" s="80" t="s">
        <v>128</v>
      </c>
      <c r="M432" s="269"/>
      <c r="N432" s="269"/>
      <c r="O432" s="269"/>
      <c r="P432" s="269"/>
      <c r="Q432" s="269"/>
      <c r="R432" s="269"/>
      <c r="S432" s="269"/>
      <c r="T432" s="269"/>
      <c r="U432" s="276"/>
      <c r="V432" s="71" t="s">
        <v>185</v>
      </c>
      <c r="W432" s="271"/>
      <c r="X432" s="269"/>
      <c r="Y432" s="269"/>
      <c r="Z432" s="271"/>
      <c r="AA432" s="269"/>
      <c r="AB432" s="269"/>
      <c r="AC432" s="71" t="s">
        <v>184</v>
      </c>
      <c r="AD432" s="269"/>
      <c r="AE432" s="269"/>
      <c r="AF432" s="269"/>
    </row>
    <row r="433" spans="1:32" ht="51" thickBot="1">
      <c r="A433" s="78">
        <v>1</v>
      </c>
      <c r="B433" s="4">
        <v>2</v>
      </c>
      <c r="C433" s="6">
        <v>3</v>
      </c>
      <c r="D433" s="5">
        <v>4</v>
      </c>
      <c r="E433" s="5">
        <v>5</v>
      </c>
      <c r="F433" s="5">
        <v>6</v>
      </c>
      <c r="G433" s="5">
        <v>7</v>
      </c>
      <c r="H433" s="5" t="s">
        <v>55</v>
      </c>
      <c r="I433" s="5">
        <v>9</v>
      </c>
      <c r="J433" s="60">
        <v>10</v>
      </c>
      <c r="K433" s="73">
        <v>11</v>
      </c>
      <c r="L433" s="73">
        <v>12</v>
      </c>
      <c r="M433" s="5">
        <v>13</v>
      </c>
      <c r="N433" s="5">
        <v>14</v>
      </c>
      <c r="O433" s="5">
        <v>15</v>
      </c>
      <c r="P433" s="74">
        <v>16</v>
      </c>
      <c r="Q433" s="5">
        <v>17</v>
      </c>
      <c r="R433" s="74">
        <v>18</v>
      </c>
      <c r="S433" s="5">
        <v>19</v>
      </c>
      <c r="T433" s="74">
        <v>20</v>
      </c>
      <c r="U433" s="5">
        <v>21</v>
      </c>
      <c r="V433" s="5">
        <v>22</v>
      </c>
      <c r="W433" s="5">
        <v>23</v>
      </c>
      <c r="X433" s="75">
        <v>24</v>
      </c>
      <c r="Y433" s="75">
        <v>25</v>
      </c>
      <c r="Z433" s="74">
        <v>26</v>
      </c>
      <c r="AA433" s="5">
        <v>27</v>
      </c>
      <c r="AB433" s="5">
        <v>28</v>
      </c>
      <c r="AC433" s="74">
        <v>29</v>
      </c>
      <c r="AD433" s="5">
        <v>30</v>
      </c>
      <c r="AE433" s="5">
        <v>31</v>
      </c>
      <c r="AF433" s="5">
        <v>32</v>
      </c>
    </row>
    <row r="434" spans="1:32" ht="51" thickBot="1">
      <c r="A434" s="272" t="s">
        <v>6</v>
      </c>
      <c r="B434" s="273"/>
      <c r="C434" s="273"/>
      <c r="D434" s="273"/>
      <c r="E434" s="273"/>
      <c r="F434" s="273"/>
      <c r="G434" s="273"/>
      <c r="H434" s="273"/>
      <c r="I434" s="273"/>
      <c r="J434" s="273"/>
      <c r="K434" s="273"/>
      <c r="L434" s="273"/>
      <c r="M434" s="273"/>
      <c r="N434" s="273"/>
      <c r="O434" s="273"/>
      <c r="P434" s="273"/>
      <c r="Q434" s="273"/>
      <c r="R434" s="273"/>
      <c r="S434" s="273"/>
      <c r="T434" s="273"/>
      <c r="U434" s="273"/>
      <c r="V434" s="273"/>
      <c r="W434" s="273"/>
      <c r="X434" s="273"/>
      <c r="Y434" s="273"/>
      <c r="Z434" s="273"/>
      <c r="AA434" s="273"/>
      <c r="AB434" s="273"/>
      <c r="AC434" s="273"/>
      <c r="AD434" s="273"/>
      <c r="AE434" s="273"/>
      <c r="AF434" s="274"/>
    </row>
    <row r="435" spans="1:32" ht="101.25" thickBot="1">
      <c r="A435" s="7">
        <v>116</v>
      </c>
      <c r="B435" s="8" t="s">
        <v>209</v>
      </c>
      <c r="C435" s="7"/>
      <c r="D435" s="9"/>
      <c r="E435" s="9"/>
      <c r="F435" s="9"/>
      <c r="G435" s="9">
        <v>17</v>
      </c>
      <c r="H435" s="10"/>
      <c r="I435" s="10"/>
      <c r="J435" s="10"/>
      <c r="K435" s="11"/>
      <c r="L435" s="19"/>
      <c r="M435" s="14"/>
      <c r="N435" s="10"/>
      <c r="O435" s="11"/>
      <c r="P435" s="23">
        <v>2.6</v>
      </c>
      <c r="Q435" s="21">
        <v>1.7</v>
      </c>
      <c r="R435" s="7"/>
      <c r="S435" s="11"/>
      <c r="T435" s="7">
        <v>153</v>
      </c>
      <c r="U435" s="11"/>
      <c r="V435" s="14"/>
      <c r="W435" s="9"/>
      <c r="X435" s="7"/>
      <c r="Y435" s="10"/>
      <c r="Z435" s="9"/>
      <c r="AA435" s="7"/>
      <c r="AB435" s="7"/>
      <c r="AC435" s="11"/>
      <c r="AD435" s="7"/>
      <c r="AE435" s="11"/>
      <c r="AF435" s="7"/>
    </row>
    <row r="436" spans="1:32" ht="51" thickBot="1">
      <c r="A436" s="14">
        <v>94</v>
      </c>
      <c r="B436" s="15" t="s">
        <v>258</v>
      </c>
      <c r="C436" s="7"/>
      <c r="D436" s="9"/>
      <c r="E436" s="9"/>
      <c r="F436" s="9"/>
      <c r="G436" s="9"/>
      <c r="H436" s="10"/>
      <c r="I436" s="10"/>
      <c r="J436" s="10"/>
      <c r="K436" s="11"/>
      <c r="L436" s="19"/>
      <c r="M436" s="14"/>
      <c r="N436" s="10"/>
      <c r="O436" s="11"/>
      <c r="P436" s="7"/>
      <c r="Q436" s="11"/>
      <c r="R436" s="7"/>
      <c r="S436" s="11">
        <v>40</v>
      </c>
      <c r="T436" s="7"/>
      <c r="U436" s="11"/>
      <c r="V436" s="14"/>
      <c r="W436" s="9"/>
      <c r="X436" s="14"/>
      <c r="Y436" s="10"/>
      <c r="Z436" s="9"/>
      <c r="AA436" s="7"/>
      <c r="AB436" s="11"/>
      <c r="AC436" s="11"/>
      <c r="AD436" s="7"/>
      <c r="AE436" s="11"/>
      <c r="AF436" s="7"/>
    </row>
    <row r="437" spans="1:32" ht="51" thickBot="1">
      <c r="A437" s="14">
        <v>16</v>
      </c>
      <c r="B437" s="15" t="s">
        <v>17</v>
      </c>
      <c r="C437" s="7"/>
      <c r="D437" s="9"/>
      <c r="E437" s="9"/>
      <c r="F437" s="9"/>
      <c r="G437" s="9"/>
      <c r="H437" s="10"/>
      <c r="I437" s="10"/>
      <c r="J437" s="10"/>
      <c r="K437" s="11"/>
      <c r="L437" s="19"/>
      <c r="M437" s="14"/>
      <c r="N437" s="10"/>
      <c r="O437" s="11"/>
      <c r="P437" s="7">
        <v>12</v>
      </c>
      <c r="Q437" s="11"/>
      <c r="R437" s="7"/>
      <c r="S437" s="11"/>
      <c r="T437" s="7">
        <v>102</v>
      </c>
      <c r="U437" s="11"/>
      <c r="V437" s="14"/>
      <c r="W437" s="9"/>
      <c r="X437" s="14"/>
      <c r="Y437" s="10"/>
      <c r="Z437" s="9"/>
      <c r="AA437" s="7"/>
      <c r="AB437" s="11"/>
      <c r="AC437" s="14"/>
      <c r="AD437" s="7">
        <v>1.2</v>
      </c>
      <c r="AE437" s="11"/>
      <c r="AF437" s="7"/>
    </row>
    <row r="438" spans="1:32" ht="51" thickBot="1">
      <c r="A438" s="14">
        <v>27</v>
      </c>
      <c r="B438" s="15" t="s">
        <v>40</v>
      </c>
      <c r="C438" s="10">
        <v>50</v>
      </c>
      <c r="D438" s="9"/>
      <c r="E438" s="9"/>
      <c r="F438" s="9"/>
      <c r="G438" s="9"/>
      <c r="H438" s="10"/>
      <c r="I438" s="10"/>
      <c r="J438" s="10"/>
      <c r="K438" s="11"/>
      <c r="L438" s="19"/>
      <c r="M438" s="14"/>
      <c r="N438" s="10"/>
      <c r="O438" s="11"/>
      <c r="P438" s="7"/>
      <c r="Q438" s="11">
        <v>6</v>
      </c>
      <c r="R438" s="7"/>
      <c r="S438" s="11"/>
      <c r="T438" s="7"/>
      <c r="U438" s="11"/>
      <c r="V438" s="14"/>
      <c r="W438" s="9"/>
      <c r="X438" s="14"/>
      <c r="Y438" s="10"/>
      <c r="Z438" s="9"/>
      <c r="AA438" s="7"/>
      <c r="AB438" s="11"/>
      <c r="AC438" s="14"/>
      <c r="AD438" s="7"/>
      <c r="AE438" s="11"/>
      <c r="AF438" s="7"/>
    </row>
    <row r="439" spans="1:32" ht="51" thickBot="1">
      <c r="A439" s="14"/>
      <c r="B439" s="15" t="s">
        <v>7</v>
      </c>
      <c r="C439" s="7">
        <f aca="true" t="shared" si="90" ref="C439:AF439">SUM(C435:C438)</f>
        <v>50</v>
      </c>
      <c r="D439" s="7">
        <f t="shared" si="90"/>
        <v>0</v>
      </c>
      <c r="E439" s="7">
        <f t="shared" si="90"/>
        <v>0</v>
      </c>
      <c r="F439" s="7">
        <f t="shared" si="90"/>
        <v>0</v>
      </c>
      <c r="G439" s="7">
        <f t="shared" si="90"/>
        <v>17</v>
      </c>
      <c r="H439" s="7">
        <f t="shared" si="90"/>
        <v>0</v>
      </c>
      <c r="I439" s="7">
        <f t="shared" si="90"/>
        <v>0</v>
      </c>
      <c r="J439" s="7">
        <f t="shared" si="90"/>
        <v>0</v>
      </c>
      <c r="K439" s="16">
        <f t="shared" si="90"/>
        <v>0</v>
      </c>
      <c r="L439" s="16">
        <f t="shared" si="90"/>
        <v>0</v>
      </c>
      <c r="M439" s="16">
        <f t="shared" si="90"/>
        <v>0</v>
      </c>
      <c r="N439" s="16">
        <f t="shared" si="90"/>
        <v>0</v>
      </c>
      <c r="O439" s="16">
        <f t="shared" si="90"/>
        <v>0</v>
      </c>
      <c r="P439" s="16">
        <f t="shared" si="90"/>
        <v>14.6</v>
      </c>
      <c r="Q439" s="16">
        <f t="shared" si="90"/>
        <v>7.7</v>
      </c>
      <c r="R439" s="16">
        <f t="shared" si="90"/>
        <v>0</v>
      </c>
      <c r="S439" s="16">
        <f t="shared" si="90"/>
        <v>40</v>
      </c>
      <c r="T439" s="16">
        <f t="shared" si="90"/>
        <v>255</v>
      </c>
      <c r="U439" s="16">
        <f t="shared" si="90"/>
        <v>0</v>
      </c>
      <c r="V439" s="16">
        <f t="shared" si="90"/>
        <v>0</v>
      </c>
      <c r="W439" s="16">
        <f t="shared" si="90"/>
        <v>0</v>
      </c>
      <c r="X439" s="7">
        <f t="shared" si="90"/>
        <v>0</v>
      </c>
      <c r="Y439" s="7">
        <f t="shared" si="90"/>
        <v>0</v>
      </c>
      <c r="Z439" s="9">
        <f t="shared" si="90"/>
        <v>0</v>
      </c>
      <c r="AA439" s="7">
        <f t="shared" si="90"/>
        <v>0</v>
      </c>
      <c r="AB439" s="7">
        <f t="shared" si="90"/>
        <v>0</v>
      </c>
      <c r="AC439" s="7">
        <f t="shared" si="90"/>
        <v>0</v>
      </c>
      <c r="AD439" s="7">
        <f t="shared" si="90"/>
        <v>1.2</v>
      </c>
      <c r="AE439" s="7">
        <f t="shared" si="90"/>
        <v>0</v>
      </c>
      <c r="AF439" s="7">
        <f t="shared" si="90"/>
        <v>0</v>
      </c>
    </row>
    <row r="440" spans="1:32" ht="48.75" customHeight="1" thickBot="1">
      <c r="A440" s="277" t="s">
        <v>59</v>
      </c>
      <c r="B440" s="278"/>
      <c r="C440" s="278"/>
      <c r="D440" s="278"/>
      <c r="E440" s="278"/>
      <c r="F440" s="278"/>
      <c r="G440" s="278"/>
      <c r="H440" s="278"/>
      <c r="I440" s="278"/>
      <c r="J440" s="278"/>
      <c r="K440" s="278"/>
      <c r="L440" s="278"/>
      <c r="M440" s="278"/>
      <c r="N440" s="278"/>
      <c r="O440" s="278"/>
      <c r="P440" s="278"/>
      <c r="Q440" s="278"/>
      <c r="R440" s="278"/>
      <c r="S440" s="278"/>
      <c r="T440" s="278"/>
      <c r="U440" s="278"/>
      <c r="V440" s="278"/>
      <c r="W440" s="278"/>
      <c r="X440" s="278"/>
      <c r="Y440" s="278"/>
      <c r="Z440" s="278"/>
      <c r="AA440" s="278"/>
      <c r="AB440" s="278"/>
      <c r="AC440" s="278"/>
      <c r="AD440" s="278"/>
      <c r="AE440" s="278"/>
      <c r="AF440" s="279"/>
    </row>
    <row r="441" spans="1:32" ht="101.25" thickBot="1">
      <c r="A441" s="14" t="s">
        <v>37</v>
      </c>
      <c r="B441" s="8" t="s">
        <v>129</v>
      </c>
      <c r="C441" s="7"/>
      <c r="D441" s="10"/>
      <c r="E441" s="10"/>
      <c r="F441" s="10"/>
      <c r="G441" s="10"/>
      <c r="H441" s="10"/>
      <c r="I441" s="10"/>
      <c r="J441" s="10"/>
      <c r="K441" s="11">
        <v>100</v>
      </c>
      <c r="L441" s="19"/>
      <c r="M441" s="14"/>
      <c r="N441" s="10"/>
      <c r="O441" s="11"/>
      <c r="P441" s="7"/>
      <c r="Q441" s="11"/>
      <c r="R441" s="7"/>
      <c r="S441" s="11"/>
      <c r="T441" s="7"/>
      <c r="U441" s="11"/>
      <c r="V441" s="14"/>
      <c r="W441" s="9"/>
      <c r="X441" s="11"/>
      <c r="Y441" s="7"/>
      <c r="Z441" s="9"/>
      <c r="AA441" s="11"/>
      <c r="AB441" s="7"/>
      <c r="AC441" s="11"/>
      <c r="AD441" s="7"/>
      <c r="AE441" s="7"/>
      <c r="AF441" s="10"/>
    </row>
    <row r="442" spans="1:32" ht="51" thickBot="1">
      <c r="A442" s="14"/>
      <c r="B442" s="15" t="s">
        <v>31</v>
      </c>
      <c r="C442" s="7">
        <f aca="true" t="shared" si="91" ref="C442:AF442">SUM(C441)</f>
        <v>0</v>
      </c>
      <c r="D442" s="7">
        <f t="shared" si="91"/>
        <v>0</v>
      </c>
      <c r="E442" s="7">
        <f t="shared" si="91"/>
        <v>0</v>
      </c>
      <c r="F442" s="7">
        <f t="shared" si="91"/>
        <v>0</v>
      </c>
      <c r="G442" s="7">
        <f t="shared" si="91"/>
        <v>0</v>
      </c>
      <c r="H442" s="7">
        <f t="shared" si="91"/>
        <v>0</v>
      </c>
      <c r="I442" s="7">
        <f t="shared" si="91"/>
        <v>0</v>
      </c>
      <c r="J442" s="7">
        <f t="shared" si="91"/>
        <v>0</v>
      </c>
      <c r="K442" s="16">
        <f t="shared" si="91"/>
        <v>100</v>
      </c>
      <c r="L442" s="16">
        <f t="shared" si="91"/>
        <v>0</v>
      </c>
      <c r="M442" s="16">
        <f t="shared" si="91"/>
        <v>0</v>
      </c>
      <c r="N442" s="16">
        <f t="shared" si="91"/>
        <v>0</v>
      </c>
      <c r="O442" s="16">
        <f t="shared" si="91"/>
        <v>0</v>
      </c>
      <c r="P442" s="16">
        <f t="shared" si="91"/>
        <v>0</v>
      </c>
      <c r="Q442" s="16">
        <f t="shared" si="91"/>
        <v>0</v>
      </c>
      <c r="R442" s="16">
        <f t="shared" si="91"/>
        <v>0</v>
      </c>
      <c r="S442" s="16">
        <f t="shared" si="91"/>
        <v>0</v>
      </c>
      <c r="T442" s="16">
        <f t="shared" si="91"/>
        <v>0</v>
      </c>
      <c r="U442" s="16">
        <f t="shared" si="91"/>
        <v>0</v>
      </c>
      <c r="V442" s="16">
        <f t="shared" si="91"/>
        <v>0</v>
      </c>
      <c r="W442" s="16">
        <f t="shared" si="91"/>
        <v>0</v>
      </c>
      <c r="X442" s="7">
        <f t="shared" si="91"/>
        <v>0</v>
      </c>
      <c r="Y442" s="7">
        <f t="shared" si="91"/>
        <v>0</v>
      </c>
      <c r="Z442" s="9">
        <f t="shared" si="91"/>
        <v>0</v>
      </c>
      <c r="AA442" s="7">
        <f t="shared" si="91"/>
        <v>0</v>
      </c>
      <c r="AB442" s="7">
        <f t="shared" si="91"/>
        <v>0</v>
      </c>
      <c r="AC442" s="7">
        <f t="shared" si="91"/>
        <v>0</v>
      </c>
      <c r="AD442" s="7">
        <f t="shared" si="91"/>
        <v>0</v>
      </c>
      <c r="AE442" s="7">
        <f t="shared" si="91"/>
        <v>0</v>
      </c>
      <c r="AF442" s="7">
        <f t="shared" si="91"/>
        <v>0</v>
      </c>
    </row>
    <row r="443" spans="1:32" ht="51" thickBot="1">
      <c r="A443" s="277" t="s">
        <v>34</v>
      </c>
      <c r="B443" s="278"/>
      <c r="C443" s="278"/>
      <c r="D443" s="278"/>
      <c r="E443" s="278"/>
      <c r="F443" s="278"/>
      <c r="G443" s="278"/>
      <c r="H443" s="278"/>
      <c r="I443" s="278"/>
      <c r="J443" s="278"/>
      <c r="K443" s="278"/>
      <c r="L443" s="278"/>
      <c r="M443" s="278"/>
      <c r="N443" s="278"/>
      <c r="O443" s="278"/>
      <c r="P443" s="278"/>
      <c r="Q443" s="278"/>
      <c r="R443" s="278"/>
      <c r="S443" s="278"/>
      <c r="T443" s="278"/>
      <c r="U443" s="278"/>
      <c r="V443" s="278"/>
      <c r="W443" s="278"/>
      <c r="X443" s="278"/>
      <c r="Y443" s="278"/>
      <c r="Z443" s="278"/>
      <c r="AA443" s="278"/>
      <c r="AB443" s="278"/>
      <c r="AC443" s="278"/>
      <c r="AD443" s="278"/>
      <c r="AE443" s="278"/>
      <c r="AF443" s="279"/>
    </row>
    <row r="444" spans="1:32" ht="101.25" thickBot="1">
      <c r="A444" s="14">
        <v>18</v>
      </c>
      <c r="B444" s="26" t="s">
        <v>125</v>
      </c>
      <c r="C444" s="7"/>
      <c r="D444" s="10"/>
      <c r="E444" s="10"/>
      <c r="F444" s="10"/>
      <c r="G444" s="10"/>
      <c r="H444" s="10"/>
      <c r="I444" s="10"/>
      <c r="J444" s="10">
        <v>60</v>
      </c>
      <c r="K444" s="11"/>
      <c r="L444" s="19"/>
      <c r="M444" s="14"/>
      <c r="N444" s="10"/>
      <c r="O444" s="11"/>
      <c r="P444" s="14"/>
      <c r="Q444" s="11"/>
      <c r="R444" s="14"/>
      <c r="S444" s="11"/>
      <c r="T444" s="14"/>
      <c r="U444" s="11"/>
      <c r="V444" s="14"/>
      <c r="W444" s="10"/>
      <c r="X444" s="11"/>
      <c r="Y444" s="7"/>
      <c r="Z444" s="10"/>
      <c r="AA444" s="11"/>
      <c r="AB444" s="14"/>
      <c r="AC444" s="7"/>
      <c r="AD444" s="11"/>
      <c r="AE444" s="14"/>
      <c r="AF444" s="75"/>
    </row>
    <row r="445" spans="1:32" ht="156.75" customHeight="1" thickBot="1">
      <c r="A445" s="14">
        <v>29</v>
      </c>
      <c r="B445" s="18" t="s">
        <v>309</v>
      </c>
      <c r="C445" s="7"/>
      <c r="D445" s="10"/>
      <c r="E445" s="10"/>
      <c r="F445" s="10"/>
      <c r="G445" s="10"/>
      <c r="H445" s="10"/>
      <c r="I445" s="10">
        <v>34</v>
      </c>
      <c r="J445" s="10">
        <v>74</v>
      </c>
      <c r="K445" s="11"/>
      <c r="L445" s="19"/>
      <c r="M445" s="14"/>
      <c r="N445" s="10"/>
      <c r="O445" s="11"/>
      <c r="P445" s="14">
        <v>1</v>
      </c>
      <c r="Q445" s="11">
        <v>2</v>
      </c>
      <c r="R445" s="14"/>
      <c r="S445" s="11"/>
      <c r="T445" s="14"/>
      <c r="U445" s="11"/>
      <c r="V445" s="14"/>
      <c r="W445" s="10">
        <v>13</v>
      </c>
      <c r="X445" s="11"/>
      <c r="Y445" s="14"/>
      <c r="Z445" s="9">
        <v>6</v>
      </c>
      <c r="AA445" s="11"/>
      <c r="AB445" s="14"/>
      <c r="AC445" s="14"/>
      <c r="AD445" s="11"/>
      <c r="AE445" s="14"/>
      <c r="AF445" s="10"/>
    </row>
    <row r="446" spans="1:32" ht="51" thickBot="1">
      <c r="A446" s="14">
        <v>6</v>
      </c>
      <c r="B446" s="15" t="s">
        <v>158</v>
      </c>
      <c r="C446" s="7"/>
      <c r="D446" s="10"/>
      <c r="E446" s="10"/>
      <c r="F446" s="10"/>
      <c r="G446" s="10">
        <v>45</v>
      </c>
      <c r="H446" s="10"/>
      <c r="I446" s="10"/>
      <c r="J446" s="10">
        <v>28</v>
      </c>
      <c r="K446" s="11"/>
      <c r="L446" s="19"/>
      <c r="M446" s="14"/>
      <c r="N446" s="10"/>
      <c r="O446" s="14"/>
      <c r="P446" s="11"/>
      <c r="Q446" s="14">
        <v>3</v>
      </c>
      <c r="R446" s="11">
        <v>3</v>
      </c>
      <c r="S446" s="14"/>
      <c r="T446" s="11"/>
      <c r="U446" s="19"/>
      <c r="V446" s="14"/>
      <c r="W446" s="10">
        <v>72</v>
      </c>
      <c r="X446" s="11"/>
      <c r="Y446" s="14"/>
      <c r="Z446" s="11"/>
      <c r="AA446" s="19"/>
      <c r="AB446" s="14"/>
      <c r="AC446" s="11"/>
      <c r="AD446" s="14"/>
      <c r="AE446" s="14"/>
      <c r="AF446" s="10"/>
    </row>
    <row r="447" spans="1:32" ht="101.25" thickBot="1">
      <c r="A447" s="14">
        <v>7</v>
      </c>
      <c r="B447" s="15" t="s">
        <v>269</v>
      </c>
      <c r="C447" s="7"/>
      <c r="D447" s="9"/>
      <c r="E447" s="9"/>
      <c r="F447" s="10">
        <v>10</v>
      </c>
      <c r="G447" s="9"/>
      <c r="H447" s="10"/>
      <c r="I447" s="10"/>
      <c r="J447" s="10"/>
      <c r="K447" s="11"/>
      <c r="L447" s="19"/>
      <c r="M447" s="14"/>
      <c r="N447" s="10"/>
      <c r="O447" s="11"/>
      <c r="P447" s="7">
        <v>10</v>
      </c>
      <c r="Q447" s="11"/>
      <c r="R447" s="7"/>
      <c r="S447" s="11"/>
      <c r="T447" s="7"/>
      <c r="U447" s="16"/>
      <c r="V447" s="7"/>
      <c r="W447" s="9"/>
      <c r="X447" s="11"/>
      <c r="Y447" s="7"/>
      <c r="Z447" s="9"/>
      <c r="AA447" s="11"/>
      <c r="AB447" s="7"/>
      <c r="AC447" s="7"/>
      <c r="AD447" s="11"/>
      <c r="AE447" s="7"/>
      <c r="AF447" s="10"/>
    </row>
    <row r="448" spans="1:32" ht="101.25" thickBot="1">
      <c r="A448" s="14" t="s">
        <v>37</v>
      </c>
      <c r="B448" s="15" t="s">
        <v>75</v>
      </c>
      <c r="C448" s="7"/>
      <c r="D448" s="10">
        <v>50</v>
      </c>
      <c r="E448" s="10"/>
      <c r="F448" s="10"/>
      <c r="G448" s="10"/>
      <c r="H448" s="10"/>
      <c r="I448" s="10"/>
      <c r="J448" s="10"/>
      <c r="K448" s="11"/>
      <c r="L448" s="19"/>
      <c r="M448" s="14"/>
      <c r="N448" s="10"/>
      <c r="O448" s="10"/>
      <c r="P448" s="10"/>
      <c r="Q448" s="10"/>
      <c r="R448" s="10"/>
      <c r="S448" s="10"/>
      <c r="T448" s="10"/>
      <c r="U448" s="11"/>
      <c r="V448" s="14"/>
      <c r="W448" s="10"/>
      <c r="X448" s="11"/>
      <c r="Y448" s="14"/>
      <c r="Z448" s="10"/>
      <c r="AA448" s="10"/>
      <c r="AB448" s="10"/>
      <c r="AC448" s="10"/>
      <c r="AD448" s="10"/>
      <c r="AE448" s="10"/>
      <c r="AF448" s="10"/>
    </row>
    <row r="449" spans="1:32" ht="51" thickBot="1">
      <c r="A449" s="14"/>
      <c r="B449" s="15" t="s">
        <v>7</v>
      </c>
      <c r="C449" s="7">
        <f aca="true" t="shared" si="92" ref="C449:AF449">SUM(C444:C448)</f>
        <v>0</v>
      </c>
      <c r="D449" s="7">
        <f t="shared" si="92"/>
        <v>50</v>
      </c>
      <c r="E449" s="7">
        <f t="shared" si="92"/>
        <v>0</v>
      </c>
      <c r="F449" s="7">
        <f t="shared" si="92"/>
        <v>10</v>
      </c>
      <c r="G449" s="7">
        <f t="shared" si="92"/>
        <v>45</v>
      </c>
      <c r="H449" s="7">
        <f t="shared" si="92"/>
        <v>0</v>
      </c>
      <c r="I449" s="7">
        <f t="shared" si="92"/>
        <v>34</v>
      </c>
      <c r="J449" s="7">
        <f t="shared" si="92"/>
        <v>162</v>
      </c>
      <c r="K449" s="16">
        <f t="shared" si="92"/>
        <v>0</v>
      </c>
      <c r="L449" s="16">
        <f t="shared" si="92"/>
        <v>0</v>
      </c>
      <c r="M449" s="16">
        <f t="shared" si="92"/>
        <v>0</v>
      </c>
      <c r="N449" s="16">
        <f t="shared" si="92"/>
        <v>0</v>
      </c>
      <c r="O449" s="16">
        <f t="shared" si="92"/>
        <v>0</v>
      </c>
      <c r="P449" s="16">
        <f t="shared" si="92"/>
        <v>11</v>
      </c>
      <c r="Q449" s="16">
        <f t="shared" si="92"/>
        <v>5</v>
      </c>
      <c r="R449" s="16">
        <f t="shared" si="92"/>
        <v>3</v>
      </c>
      <c r="S449" s="16">
        <f t="shared" si="92"/>
        <v>0</v>
      </c>
      <c r="T449" s="16">
        <f t="shared" si="92"/>
        <v>0</v>
      </c>
      <c r="U449" s="16">
        <f t="shared" si="92"/>
        <v>0</v>
      </c>
      <c r="V449" s="16">
        <f t="shared" si="92"/>
        <v>0</v>
      </c>
      <c r="W449" s="9">
        <f t="shared" si="92"/>
        <v>85</v>
      </c>
      <c r="X449" s="7">
        <f t="shared" si="92"/>
        <v>0</v>
      </c>
      <c r="Y449" s="7">
        <f t="shared" si="92"/>
        <v>0</v>
      </c>
      <c r="Z449" s="9">
        <f t="shared" si="92"/>
        <v>6</v>
      </c>
      <c r="AA449" s="7">
        <f t="shared" si="92"/>
        <v>0</v>
      </c>
      <c r="AB449" s="7">
        <f t="shared" si="92"/>
        <v>0</v>
      </c>
      <c r="AC449" s="7">
        <f t="shared" si="92"/>
        <v>0</v>
      </c>
      <c r="AD449" s="7">
        <f t="shared" si="92"/>
        <v>0</v>
      </c>
      <c r="AE449" s="7">
        <f t="shared" si="92"/>
        <v>0</v>
      </c>
      <c r="AF449" s="7">
        <f t="shared" si="92"/>
        <v>0</v>
      </c>
    </row>
    <row r="450" spans="1:32" ht="48.75" customHeight="1" thickBot="1">
      <c r="A450" s="277" t="s">
        <v>30</v>
      </c>
      <c r="B450" s="278"/>
      <c r="C450" s="278"/>
      <c r="D450" s="278"/>
      <c r="E450" s="278"/>
      <c r="F450" s="278"/>
      <c r="G450" s="278"/>
      <c r="H450" s="278"/>
      <c r="I450" s="278"/>
      <c r="J450" s="278"/>
      <c r="K450" s="278"/>
      <c r="L450" s="278"/>
      <c r="M450" s="278"/>
      <c r="N450" s="278"/>
      <c r="O450" s="278"/>
      <c r="P450" s="278"/>
      <c r="Q450" s="278"/>
      <c r="R450" s="278"/>
      <c r="S450" s="278"/>
      <c r="T450" s="278"/>
      <c r="U450" s="278"/>
      <c r="V450" s="278"/>
      <c r="W450" s="278"/>
      <c r="X450" s="278"/>
      <c r="Y450" s="278"/>
      <c r="Z450" s="278"/>
      <c r="AA450" s="278"/>
      <c r="AB450" s="278"/>
      <c r="AC450" s="278"/>
      <c r="AD450" s="278"/>
      <c r="AE450" s="278"/>
      <c r="AF450" s="279"/>
    </row>
    <row r="451" spans="1:32" ht="96.75" customHeight="1" thickBot="1">
      <c r="A451" s="14">
        <v>8.9</v>
      </c>
      <c r="B451" s="18" t="s">
        <v>237</v>
      </c>
      <c r="C451" s="14"/>
      <c r="D451" s="10"/>
      <c r="E451" s="14"/>
      <c r="F451" s="14"/>
      <c r="G451" s="14"/>
      <c r="H451" s="10"/>
      <c r="I451" s="10"/>
      <c r="J451" s="10"/>
      <c r="K451" s="11"/>
      <c r="L451" s="19"/>
      <c r="M451" s="14"/>
      <c r="N451" s="11"/>
      <c r="O451" s="7"/>
      <c r="P451" s="11"/>
      <c r="Q451" s="7"/>
      <c r="R451" s="11"/>
      <c r="S451" s="7"/>
      <c r="T451" s="11">
        <v>185</v>
      </c>
      <c r="U451" s="16"/>
      <c r="V451" s="14"/>
      <c r="W451" s="11"/>
      <c r="X451" s="7"/>
      <c r="Y451" s="7"/>
      <c r="Z451" s="11"/>
      <c r="AA451" s="7"/>
      <c r="AB451" s="7"/>
      <c r="AC451" s="11"/>
      <c r="AD451" s="7"/>
      <c r="AE451" s="10"/>
      <c r="AF451" s="10"/>
    </row>
    <row r="452" spans="1:32" ht="101.25" thickBot="1">
      <c r="A452" s="14">
        <v>95</v>
      </c>
      <c r="B452" s="13" t="s">
        <v>186</v>
      </c>
      <c r="C452" s="14"/>
      <c r="D452" s="9"/>
      <c r="E452" s="9"/>
      <c r="F452" s="9"/>
      <c r="G452" s="9">
        <v>38</v>
      </c>
      <c r="H452" s="10"/>
      <c r="I452" s="10"/>
      <c r="J452" s="10"/>
      <c r="K452" s="11"/>
      <c r="L452" s="19"/>
      <c r="M452" s="14"/>
      <c r="N452" s="10"/>
      <c r="O452" s="10"/>
      <c r="P452" s="10">
        <v>6</v>
      </c>
      <c r="Q452" s="10">
        <v>3</v>
      </c>
      <c r="R452" s="10">
        <v>2</v>
      </c>
      <c r="S452" s="10">
        <v>8</v>
      </c>
      <c r="T452" s="10">
        <v>30</v>
      </c>
      <c r="U452" s="11"/>
      <c r="V452" s="14"/>
      <c r="W452" s="10"/>
      <c r="X452" s="10"/>
      <c r="Y452" s="10"/>
      <c r="Z452" s="10">
        <v>27</v>
      </c>
      <c r="AA452" s="10"/>
      <c r="AB452" s="10"/>
      <c r="AC452" s="10"/>
      <c r="AD452" s="10"/>
      <c r="AE452" s="10"/>
      <c r="AF452" s="10"/>
    </row>
    <row r="453" spans="1:32" ht="51" thickBot="1">
      <c r="A453" s="14"/>
      <c r="B453" s="15" t="s">
        <v>7</v>
      </c>
      <c r="C453" s="7">
        <f>SUM(C451+C452)</f>
        <v>0</v>
      </c>
      <c r="D453" s="7">
        <f aca="true" t="shared" si="93" ref="D453:AF453">SUM(D451+D452)</f>
        <v>0</v>
      </c>
      <c r="E453" s="7">
        <f t="shared" si="93"/>
        <v>0</v>
      </c>
      <c r="F453" s="7">
        <f t="shared" si="93"/>
        <v>0</v>
      </c>
      <c r="G453" s="7">
        <f t="shared" si="93"/>
        <v>38</v>
      </c>
      <c r="H453" s="7">
        <f t="shared" si="93"/>
        <v>0</v>
      </c>
      <c r="I453" s="7">
        <f t="shared" si="93"/>
        <v>0</v>
      </c>
      <c r="J453" s="7">
        <f t="shared" si="93"/>
        <v>0</v>
      </c>
      <c r="K453" s="16">
        <f t="shared" si="93"/>
        <v>0</v>
      </c>
      <c r="L453" s="16">
        <f t="shared" si="93"/>
        <v>0</v>
      </c>
      <c r="M453" s="16">
        <f t="shared" si="93"/>
        <v>0</v>
      </c>
      <c r="N453" s="16">
        <f t="shared" si="93"/>
        <v>0</v>
      </c>
      <c r="O453" s="16">
        <f t="shared" si="93"/>
        <v>0</v>
      </c>
      <c r="P453" s="16">
        <f t="shared" si="93"/>
        <v>6</v>
      </c>
      <c r="Q453" s="16">
        <f t="shared" si="93"/>
        <v>3</v>
      </c>
      <c r="R453" s="16">
        <f t="shared" si="93"/>
        <v>2</v>
      </c>
      <c r="S453" s="16">
        <f t="shared" si="93"/>
        <v>8</v>
      </c>
      <c r="T453" s="16">
        <f t="shared" si="93"/>
        <v>215</v>
      </c>
      <c r="U453" s="16">
        <f t="shared" si="93"/>
        <v>0</v>
      </c>
      <c r="V453" s="16">
        <f t="shared" si="93"/>
        <v>0</v>
      </c>
      <c r="W453" s="16">
        <f t="shared" si="93"/>
        <v>0</v>
      </c>
      <c r="X453" s="7">
        <f t="shared" si="93"/>
        <v>0</v>
      </c>
      <c r="Y453" s="7">
        <f t="shared" si="93"/>
        <v>0</v>
      </c>
      <c r="Z453" s="9">
        <f t="shared" si="93"/>
        <v>27</v>
      </c>
      <c r="AA453" s="7">
        <f t="shared" si="93"/>
        <v>0</v>
      </c>
      <c r="AB453" s="7">
        <f t="shared" si="93"/>
        <v>0</v>
      </c>
      <c r="AC453" s="7">
        <f t="shared" si="93"/>
        <v>0</v>
      </c>
      <c r="AD453" s="7">
        <f t="shared" si="93"/>
        <v>0</v>
      </c>
      <c r="AE453" s="7">
        <f t="shared" si="93"/>
        <v>0</v>
      </c>
      <c r="AF453" s="7">
        <f t="shared" si="93"/>
        <v>0</v>
      </c>
    </row>
    <row r="454" spans="1:32" ht="51" thickBot="1">
      <c r="A454" s="277" t="s">
        <v>35</v>
      </c>
      <c r="B454" s="278"/>
      <c r="C454" s="278"/>
      <c r="D454" s="278"/>
      <c r="E454" s="278"/>
      <c r="F454" s="278"/>
      <c r="G454" s="278"/>
      <c r="H454" s="278"/>
      <c r="I454" s="278"/>
      <c r="J454" s="278"/>
      <c r="K454" s="278"/>
      <c r="L454" s="278"/>
      <c r="M454" s="278"/>
      <c r="N454" s="278"/>
      <c r="O454" s="278"/>
      <c r="P454" s="278"/>
      <c r="Q454" s="278"/>
      <c r="R454" s="278"/>
      <c r="S454" s="278"/>
      <c r="T454" s="278"/>
      <c r="U454" s="278"/>
      <c r="V454" s="278"/>
      <c r="W454" s="278"/>
      <c r="X454" s="278"/>
      <c r="Y454" s="278"/>
      <c r="Z454" s="278"/>
      <c r="AA454" s="278"/>
      <c r="AB454" s="278"/>
      <c r="AC454" s="278"/>
      <c r="AD454" s="278"/>
      <c r="AE454" s="278"/>
      <c r="AF454" s="279"/>
    </row>
    <row r="455" spans="1:32" ht="51" thickBot="1">
      <c r="A455" s="14">
        <v>96</v>
      </c>
      <c r="B455" s="15" t="s">
        <v>176</v>
      </c>
      <c r="C455" s="10"/>
      <c r="D455" s="10"/>
      <c r="E455" s="10">
        <v>1.6</v>
      </c>
      <c r="F455" s="10"/>
      <c r="G455" s="10"/>
      <c r="H455" s="10"/>
      <c r="I455" s="10"/>
      <c r="J455" s="10">
        <v>22</v>
      </c>
      <c r="K455" s="11"/>
      <c r="L455" s="19"/>
      <c r="M455" s="14"/>
      <c r="N455" s="10"/>
      <c r="O455" s="10"/>
      <c r="P455" s="10"/>
      <c r="Q455" s="10">
        <v>3.6</v>
      </c>
      <c r="R455" s="10">
        <v>2.1</v>
      </c>
      <c r="S455" s="10">
        <v>24</v>
      </c>
      <c r="T455" s="10">
        <v>13</v>
      </c>
      <c r="U455" s="11"/>
      <c r="V455" s="14"/>
      <c r="W455" s="10"/>
      <c r="X455" s="10"/>
      <c r="Y455" s="10">
        <v>156</v>
      </c>
      <c r="Z455" s="10"/>
      <c r="AA455" s="10"/>
      <c r="AB455" s="10"/>
      <c r="AC455" s="10"/>
      <c r="AD455" s="10"/>
      <c r="AE455" s="10"/>
      <c r="AF455" s="10"/>
    </row>
    <row r="456" spans="1:32" ht="51" thickBot="1">
      <c r="A456" s="14">
        <v>76</v>
      </c>
      <c r="B456" s="15" t="s">
        <v>181</v>
      </c>
      <c r="C456" s="7"/>
      <c r="D456" s="10"/>
      <c r="E456" s="10"/>
      <c r="F456" s="10"/>
      <c r="G456" s="10"/>
      <c r="H456" s="10"/>
      <c r="I456" s="10">
        <v>30</v>
      </c>
      <c r="J456" s="10">
        <v>112</v>
      </c>
      <c r="K456" s="11"/>
      <c r="L456" s="19"/>
      <c r="M456" s="14"/>
      <c r="N456" s="10"/>
      <c r="O456" s="14"/>
      <c r="P456" s="11"/>
      <c r="Q456" s="14"/>
      <c r="R456" s="11">
        <v>14</v>
      </c>
      <c r="S456" s="14"/>
      <c r="T456" s="11"/>
      <c r="U456" s="19"/>
      <c r="V456" s="14"/>
      <c r="W456" s="9"/>
      <c r="X456" s="11"/>
      <c r="Y456" s="14"/>
      <c r="Z456" s="11"/>
      <c r="AA456" s="14"/>
      <c r="AB456" s="7"/>
      <c r="AC456" s="11"/>
      <c r="AD456" s="14"/>
      <c r="AE456" s="14"/>
      <c r="AF456" s="10"/>
    </row>
    <row r="457" spans="1:32" ht="48.75" customHeight="1" thickBot="1">
      <c r="A457" s="12">
        <v>44</v>
      </c>
      <c r="B457" s="13" t="s">
        <v>10</v>
      </c>
      <c r="C457" s="7"/>
      <c r="D457" s="10"/>
      <c r="E457" s="10"/>
      <c r="F457" s="10"/>
      <c r="G457" s="10"/>
      <c r="H457" s="10"/>
      <c r="I457" s="10"/>
      <c r="J457" s="10"/>
      <c r="K457" s="11"/>
      <c r="L457" s="19"/>
      <c r="M457" s="14">
        <v>5</v>
      </c>
      <c r="N457" s="10"/>
      <c r="O457" s="10"/>
      <c r="P457" s="7">
        <v>12</v>
      </c>
      <c r="Q457" s="10"/>
      <c r="R457" s="10"/>
      <c r="S457" s="10"/>
      <c r="T457" s="10"/>
      <c r="U457" s="11"/>
      <c r="V457" s="14"/>
      <c r="W457" s="10"/>
      <c r="X457" s="10"/>
      <c r="Y457" s="10"/>
      <c r="Z457" s="10"/>
      <c r="AA457" s="10"/>
      <c r="AB457" s="7">
        <v>0.6</v>
      </c>
      <c r="AC457" s="10"/>
      <c r="AD457" s="10"/>
      <c r="AE457" s="10"/>
      <c r="AF457" s="10"/>
    </row>
    <row r="458" spans="1:32" ht="101.25" thickBot="1">
      <c r="A458" s="14" t="s">
        <v>37</v>
      </c>
      <c r="B458" s="15" t="s">
        <v>63</v>
      </c>
      <c r="C458" s="10">
        <v>35</v>
      </c>
      <c r="D458" s="10"/>
      <c r="E458" s="10"/>
      <c r="F458" s="10"/>
      <c r="G458" s="10"/>
      <c r="H458" s="10"/>
      <c r="I458" s="10"/>
      <c r="J458" s="10"/>
      <c r="K458" s="11"/>
      <c r="L458" s="19"/>
      <c r="M458" s="14"/>
      <c r="N458" s="10"/>
      <c r="O458" s="10"/>
      <c r="P458" s="10"/>
      <c r="Q458" s="10"/>
      <c r="R458" s="10"/>
      <c r="S458" s="10"/>
      <c r="T458" s="10"/>
      <c r="U458" s="11"/>
      <c r="V458" s="14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</row>
    <row r="459" spans="1:32" ht="51" thickBot="1">
      <c r="A459" s="14"/>
      <c r="B459" s="15" t="s">
        <v>7</v>
      </c>
      <c r="C459" s="7">
        <f aca="true" t="shared" si="94" ref="C459:AF459">SUM(C455:C458)</f>
        <v>35</v>
      </c>
      <c r="D459" s="7">
        <f t="shared" si="94"/>
        <v>0</v>
      </c>
      <c r="E459" s="7">
        <f t="shared" si="94"/>
        <v>1.6</v>
      </c>
      <c r="F459" s="7">
        <f t="shared" si="94"/>
        <v>0</v>
      </c>
      <c r="G459" s="7">
        <f t="shared" si="94"/>
        <v>0</v>
      </c>
      <c r="H459" s="7">
        <f t="shared" si="94"/>
        <v>0</v>
      </c>
      <c r="I459" s="7">
        <f t="shared" si="94"/>
        <v>30</v>
      </c>
      <c r="J459" s="7">
        <f t="shared" si="94"/>
        <v>134</v>
      </c>
      <c r="K459" s="16">
        <f t="shared" si="94"/>
        <v>0</v>
      </c>
      <c r="L459" s="16">
        <f t="shared" si="94"/>
        <v>0</v>
      </c>
      <c r="M459" s="16">
        <f t="shared" si="94"/>
        <v>5</v>
      </c>
      <c r="N459" s="16">
        <f t="shared" si="94"/>
        <v>0</v>
      </c>
      <c r="O459" s="16">
        <f t="shared" si="94"/>
        <v>0</v>
      </c>
      <c r="P459" s="16">
        <f t="shared" si="94"/>
        <v>12</v>
      </c>
      <c r="Q459" s="16">
        <f t="shared" si="94"/>
        <v>3.6</v>
      </c>
      <c r="R459" s="16">
        <f t="shared" si="94"/>
        <v>16.1</v>
      </c>
      <c r="S459" s="16">
        <f t="shared" si="94"/>
        <v>24</v>
      </c>
      <c r="T459" s="16">
        <f t="shared" si="94"/>
        <v>13</v>
      </c>
      <c r="U459" s="16">
        <f t="shared" si="94"/>
        <v>0</v>
      </c>
      <c r="V459" s="16">
        <f t="shared" si="94"/>
        <v>0</v>
      </c>
      <c r="W459" s="16">
        <f t="shared" si="94"/>
        <v>0</v>
      </c>
      <c r="X459" s="7">
        <f t="shared" si="94"/>
        <v>0</v>
      </c>
      <c r="Y459" s="7">
        <f t="shared" si="94"/>
        <v>156</v>
      </c>
      <c r="Z459" s="9">
        <f t="shared" si="94"/>
        <v>0</v>
      </c>
      <c r="AA459" s="7">
        <f t="shared" si="94"/>
        <v>0</v>
      </c>
      <c r="AB459" s="7">
        <f t="shared" si="94"/>
        <v>0.6</v>
      </c>
      <c r="AC459" s="7">
        <f t="shared" si="94"/>
        <v>0</v>
      </c>
      <c r="AD459" s="7">
        <f t="shared" si="94"/>
        <v>0</v>
      </c>
      <c r="AE459" s="7">
        <f t="shared" si="94"/>
        <v>0</v>
      </c>
      <c r="AF459" s="7">
        <f t="shared" si="94"/>
        <v>0</v>
      </c>
    </row>
    <row r="460" spans="1:32" ht="101.25" thickBot="1">
      <c r="A460" s="78"/>
      <c r="B460" s="15" t="s">
        <v>76</v>
      </c>
      <c r="C460" s="7"/>
      <c r="D460" s="7"/>
      <c r="E460" s="7"/>
      <c r="F460" s="7"/>
      <c r="G460" s="7"/>
      <c r="H460" s="7"/>
      <c r="I460" s="7"/>
      <c r="J460" s="7"/>
      <c r="K460" s="16"/>
      <c r="L460" s="16"/>
      <c r="M460" s="7"/>
      <c r="N460" s="7"/>
      <c r="O460" s="7"/>
      <c r="P460" s="7"/>
      <c r="Q460" s="7"/>
      <c r="R460" s="7"/>
      <c r="S460" s="7"/>
      <c r="T460" s="7"/>
      <c r="U460" s="16"/>
      <c r="V460" s="7"/>
      <c r="W460" s="9"/>
      <c r="X460" s="7"/>
      <c r="Y460" s="7"/>
      <c r="Z460" s="9"/>
      <c r="AA460" s="7"/>
      <c r="AB460" s="7"/>
      <c r="AC460" s="7"/>
      <c r="AD460" s="7"/>
      <c r="AE460" s="7">
        <v>6</v>
      </c>
      <c r="AF460" s="7"/>
    </row>
    <row r="461" spans="1:32" ht="51" thickBot="1">
      <c r="A461" s="14"/>
      <c r="B461" s="20" t="s">
        <v>11</v>
      </c>
      <c r="C461" s="7">
        <f aca="true" t="shared" si="95" ref="C461:AD461">C439+C442+C449+C453+C459</f>
        <v>85</v>
      </c>
      <c r="D461" s="7">
        <f t="shared" si="95"/>
        <v>50</v>
      </c>
      <c r="E461" s="7">
        <f t="shared" si="95"/>
        <v>1.6</v>
      </c>
      <c r="F461" s="7">
        <f t="shared" si="95"/>
        <v>10</v>
      </c>
      <c r="G461" s="7">
        <f t="shared" si="95"/>
        <v>100</v>
      </c>
      <c r="H461" s="7">
        <f t="shared" si="95"/>
        <v>0</v>
      </c>
      <c r="I461" s="7">
        <f t="shared" si="95"/>
        <v>64</v>
      </c>
      <c r="J461" s="7">
        <f t="shared" si="95"/>
        <v>296</v>
      </c>
      <c r="K461" s="7">
        <f t="shared" si="95"/>
        <v>100</v>
      </c>
      <c r="L461" s="7">
        <f t="shared" si="95"/>
        <v>0</v>
      </c>
      <c r="M461" s="7">
        <f t="shared" si="95"/>
        <v>5</v>
      </c>
      <c r="N461" s="7">
        <f t="shared" si="95"/>
        <v>0</v>
      </c>
      <c r="O461" s="7">
        <f t="shared" si="95"/>
        <v>0</v>
      </c>
      <c r="P461" s="7">
        <f t="shared" si="95"/>
        <v>43.6</v>
      </c>
      <c r="Q461" s="7">
        <f t="shared" si="95"/>
        <v>19.3</v>
      </c>
      <c r="R461" s="7">
        <f t="shared" si="95"/>
        <v>21.1</v>
      </c>
      <c r="S461" s="7">
        <f t="shared" si="95"/>
        <v>72</v>
      </c>
      <c r="T461" s="7">
        <f t="shared" si="95"/>
        <v>483</v>
      </c>
      <c r="U461" s="7">
        <f t="shared" si="95"/>
        <v>0</v>
      </c>
      <c r="V461" s="7">
        <f t="shared" si="95"/>
        <v>0</v>
      </c>
      <c r="W461" s="7">
        <f t="shared" si="95"/>
        <v>85</v>
      </c>
      <c r="X461" s="7">
        <f t="shared" si="95"/>
        <v>0</v>
      </c>
      <c r="Y461" s="7">
        <f t="shared" si="95"/>
        <v>156</v>
      </c>
      <c r="Z461" s="7">
        <f t="shared" si="95"/>
        <v>33</v>
      </c>
      <c r="AA461" s="7">
        <f t="shared" si="95"/>
        <v>0</v>
      </c>
      <c r="AB461" s="7">
        <f t="shared" si="95"/>
        <v>0.6</v>
      </c>
      <c r="AC461" s="7">
        <f t="shared" si="95"/>
        <v>0</v>
      </c>
      <c r="AD461" s="7">
        <f t="shared" si="95"/>
        <v>1.2</v>
      </c>
      <c r="AE461" s="7">
        <v>6</v>
      </c>
      <c r="AF461" s="7">
        <f>AF439+AF442+AF449+AF453+AF459</f>
        <v>0</v>
      </c>
    </row>
    <row r="462" spans="1:32" ht="51" thickBot="1">
      <c r="A462" s="272" t="s">
        <v>43</v>
      </c>
      <c r="B462" s="273"/>
      <c r="C462" s="273"/>
      <c r="D462" s="273"/>
      <c r="E462" s="273"/>
      <c r="F462" s="273"/>
      <c r="G462" s="273"/>
      <c r="H462" s="273"/>
      <c r="I462" s="273"/>
      <c r="J462" s="273"/>
      <c r="K462" s="273"/>
      <c r="L462" s="273"/>
      <c r="M462" s="273"/>
      <c r="N462" s="273"/>
      <c r="O462" s="273"/>
      <c r="P462" s="273"/>
      <c r="Q462" s="273"/>
      <c r="R462" s="273"/>
      <c r="S462" s="273"/>
      <c r="T462" s="273"/>
      <c r="U462" s="273"/>
      <c r="V462" s="273"/>
      <c r="W462" s="273"/>
      <c r="X462" s="273"/>
      <c r="Y462" s="273"/>
      <c r="Z462" s="273"/>
      <c r="AA462" s="273"/>
      <c r="AB462" s="273"/>
      <c r="AC462" s="273"/>
      <c r="AD462" s="273"/>
      <c r="AE462" s="273"/>
      <c r="AF462" s="274"/>
    </row>
    <row r="463" spans="1:32" ht="51" thickBot="1">
      <c r="A463" s="272" t="s">
        <v>138</v>
      </c>
      <c r="B463" s="273"/>
      <c r="C463" s="273"/>
      <c r="D463" s="273"/>
      <c r="E463" s="273"/>
      <c r="F463" s="273"/>
      <c r="G463" s="273"/>
      <c r="H463" s="273"/>
      <c r="I463" s="273"/>
      <c r="J463" s="273"/>
      <c r="K463" s="273"/>
      <c r="L463" s="273"/>
      <c r="M463" s="273"/>
      <c r="N463" s="273"/>
      <c r="O463" s="273"/>
      <c r="P463" s="273"/>
      <c r="Q463" s="273"/>
      <c r="R463" s="273"/>
      <c r="S463" s="273"/>
      <c r="T463" s="273"/>
      <c r="U463" s="273"/>
      <c r="V463" s="273"/>
      <c r="W463" s="273"/>
      <c r="X463" s="273"/>
      <c r="Y463" s="273"/>
      <c r="Z463" s="273"/>
      <c r="AA463" s="273"/>
      <c r="AB463" s="273"/>
      <c r="AC463" s="273"/>
      <c r="AD463" s="273"/>
      <c r="AE463" s="273"/>
      <c r="AF463" s="274"/>
    </row>
    <row r="464" spans="1:32" ht="45.75" customHeight="1">
      <c r="A464" s="286" t="s">
        <v>130</v>
      </c>
      <c r="B464" s="282" t="s">
        <v>24</v>
      </c>
      <c r="C464" s="268" t="s">
        <v>63</v>
      </c>
      <c r="D464" s="268" t="s">
        <v>64</v>
      </c>
      <c r="E464" s="268" t="s">
        <v>65</v>
      </c>
      <c r="F464" s="268" t="s">
        <v>66</v>
      </c>
      <c r="G464" s="268" t="s">
        <v>60</v>
      </c>
      <c r="H464" s="268" t="s">
        <v>67</v>
      </c>
      <c r="I464" s="268" t="s">
        <v>114</v>
      </c>
      <c r="J464" s="268" t="s">
        <v>108</v>
      </c>
      <c r="K464" s="79"/>
      <c r="L464" s="79"/>
      <c r="M464" s="268" t="s">
        <v>120</v>
      </c>
      <c r="N464" s="268" t="s">
        <v>69</v>
      </c>
      <c r="O464" s="268" t="s">
        <v>48</v>
      </c>
      <c r="P464" s="268" t="s">
        <v>49</v>
      </c>
      <c r="Q464" s="268" t="s">
        <v>70</v>
      </c>
      <c r="R464" s="268" t="s">
        <v>50</v>
      </c>
      <c r="S464" s="268" t="s">
        <v>71</v>
      </c>
      <c r="T464" s="268" t="s">
        <v>208</v>
      </c>
      <c r="U464" s="275" t="s">
        <v>74</v>
      </c>
      <c r="V464" s="70"/>
      <c r="W464" s="270" t="s">
        <v>111</v>
      </c>
      <c r="X464" s="268" t="s">
        <v>116</v>
      </c>
      <c r="Y464" s="268" t="s">
        <v>117</v>
      </c>
      <c r="Z464" s="270" t="s">
        <v>51</v>
      </c>
      <c r="AA464" s="268" t="s">
        <v>52</v>
      </c>
      <c r="AB464" s="268" t="s">
        <v>54</v>
      </c>
      <c r="AC464" s="70"/>
      <c r="AD464" s="268" t="s">
        <v>72</v>
      </c>
      <c r="AE464" s="268" t="s">
        <v>53</v>
      </c>
      <c r="AF464" s="268" t="s">
        <v>73</v>
      </c>
    </row>
    <row r="465" spans="1:32" ht="390.75" customHeight="1" thickBot="1">
      <c r="A465" s="287"/>
      <c r="B465" s="283"/>
      <c r="C465" s="269"/>
      <c r="D465" s="269"/>
      <c r="E465" s="269"/>
      <c r="F465" s="269"/>
      <c r="G465" s="269"/>
      <c r="H465" s="269"/>
      <c r="I465" s="269"/>
      <c r="J465" s="269"/>
      <c r="K465" s="80" t="s">
        <v>68</v>
      </c>
      <c r="L465" s="80" t="s">
        <v>128</v>
      </c>
      <c r="M465" s="269"/>
      <c r="N465" s="269"/>
      <c r="O465" s="269"/>
      <c r="P465" s="269"/>
      <c r="Q465" s="269"/>
      <c r="R465" s="269"/>
      <c r="S465" s="269"/>
      <c r="T465" s="269"/>
      <c r="U465" s="276"/>
      <c r="V465" s="71" t="s">
        <v>185</v>
      </c>
      <c r="W465" s="271"/>
      <c r="X465" s="269"/>
      <c r="Y465" s="269"/>
      <c r="Z465" s="271"/>
      <c r="AA465" s="269"/>
      <c r="AB465" s="269"/>
      <c r="AC465" s="71" t="s">
        <v>184</v>
      </c>
      <c r="AD465" s="269"/>
      <c r="AE465" s="269"/>
      <c r="AF465" s="269"/>
    </row>
    <row r="466" spans="1:32" ht="51" thickBot="1">
      <c r="A466" s="78">
        <v>1</v>
      </c>
      <c r="B466" s="4">
        <v>2</v>
      </c>
      <c r="C466" s="6">
        <v>3</v>
      </c>
      <c r="D466" s="5">
        <v>4</v>
      </c>
      <c r="E466" s="5">
        <v>5</v>
      </c>
      <c r="F466" s="5">
        <v>6</v>
      </c>
      <c r="G466" s="5">
        <v>7</v>
      </c>
      <c r="H466" s="5" t="s">
        <v>55</v>
      </c>
      <c r="I466" s="5">
        <v>9</v>
      </c>
      <c r="J466" s="60">
        <v>10</v>
      </c>
      <c r="K466" s="73">
        <v>11</v>
      </c>
      <c r="L466" s="73">
        <v>12</v>
      </c>
      <c r="M466" s="5">
        <v>13</v>
      </c>
      <c r="N466" s="5">
        <v>14</v>
      </c>
      <c r="O466" s="5">
        <v>15</v>
      </c>
      <c r="P466" s="74">
        <v>16</v>
      </c>
      <c r="Q466" s="5">
        <v>17</v>
      </c>
      <c r="R466" s="74">
        <v>18</v>
      </c>
      <c r="S466" s="5">
        <v>19</v>
      </c>
      <c r="T466" s="74">
        <v>20</v>
      </c>
      <c r="U466" s="5">
        <v>21</v>
      </c>
      <c r="V466" s="5">
        <v>22</v>
      </c>
      <c r="W466" s="5">
        <v>23</v>
      </c>
      <c r="X466" s="75">
        <v>24</v>
      </c>
      <c r="Y466" s="75">
        <v>25</v>
      </c>
      <c r="Z466" s="74">
        <v>26</v>
      </c>
      <c r="AA466" s="5">
        <v>27</v>
      </c>
      <c r="AB466" s="5">
        <v>28</v>
      </c>
      <c r="AC466" s="74">
        <v>29</v>
      </c>
      <c r="AD466" s="5">
        <v>30</v>
      </c>
      <c r="AE466" s="5">
        <v>31</v>
      </c>
      <c r="AF466" s="5">
        <v>32</v>
      </c>
    </row>
    <row r="467" spans="1:32" s="35" customFormat="1" ht="51" thickBot="1">
      <c r="A467" s="272" t="s">
        <v>6</v>
      </c>
      <c r="B467" s="273"/>
      <c r="C467" s="273"/>
      <c r="D467" s="273"/>
      <c r="E467" s="273"/>
      <c r="F467" s="273"/>
      <c r="G467" s="273"/>
      <c r="H467" s="273"/>
      <c r="I467" s="273"/>
      <c r="J467" s="273"/>
      <c r="K467" s="273"/>
      <c r="L467" s="273"/>
      <c r="M467" s="273"/>
      <c r="N467" s="273"/>
      <c r="O467" s="273"/>
      <c r="P467" s="273"/>
      <c r="Q467" s="273"/>
      <c r="R467" s="273"/>
      <c r="S467" s="273"/>
      <c r="T467" s="273"/>
      <c r="U467" s="273"/>
      <c r="V467" s="273"/>
      <c r="W467" s="273"/>
      <c r="X467" s="273"/>
      <c r="Y467" s="273"/>
      <c r="Z467" s="273"/>
      <c r="AA467" s="273"/>
      <c r="AB467" s="273"/>
      <c r="AC467" s="273"/>
      <c r="AD467" s="273"/>
      <c r="AE467" s="273"/>
      <c r="AF467" s="274"/>
    </row>
    <row r="468" spans="1:32" ht="101.25" thickBot="1">
      <c r="A468" s="7">
        <v>51</v>
      </c>
      <c r="B468" s="8" t="s">
        <v>222</v>
      </c>
      <c r="C468" s="7"/>
      <c r="D468" s="9"/>
      <c r="E468" s="9"/>
      <c r="F468" s="9"/>
      <c r="G468" s="9"/>
      <c r="H468" s="10">
        <v>53</v>
      </c>
      <c r="I468" s="10"/>
      <c r="J468" s="10"/>
      <c r="K468" s="10"/>
      <c r="L468" s="10"/>
      <c r="M468" s="10"/>
      <c r="N468" s="11"/>
      <c r="O468" s="7"/>
      <c r="P468" s="11"/>
      <c r="Q468" s="7">
        <v>6</v>
      </c>
      <c r="R468" s="11"/>
      <c r="S468" s="7"/>
      <c r="T468" s="11"/>
      <c r="U468" s="7"/>
      <c r="V468" s="7"/>
      <c r="W468" s="11"/>
      <c r="X468" s="7"/>
      <c r="Y468" s="7"/>
      <c r="Z468" s="7"/>
      <c r="AA468" s="11">
        <v>13</v>
      </c>
      <c r="AB468" s="7"/>
      <c r="AC468" s="11"/>
      <c r="AD468" s="7"/>
      <c r="AE468" s="11"/>
      <c r="AF468" s="7"/>
    </row>
    <row r="469" spans="1:32" ht="101.25" thickBot="1">
      <c r="A469" s="14">
        <v>36</v>
      </c>
      <c r="B469" s="15" t="s">
        <v>88</v>
      </c>
      <c r="C469" s="7"/>
      <c r="D469" s="10"/>
      <c r="E469" s="10"/>
      <c r="F469" s="10"/>
      <c r="G469" s="10"/>
      <c r="H469" s="10"/>
      <c r="I469" s="10"/>
      <c r="J469" s="10"/>
      <c r="K469" s="11"/>
      <c r="L469" s="19"/>
      <c r="M469" s="14"/>
      <c r="N469" s="10"/>
      <c r="O469" s="14"/>
      <c r="P469" s="7">
        <v>12</v>
      </c>
      <c r="Q469" s="14"/>
      <c r="R469" s="11"/>
      <c r="S469" s="14"/>
      <c r="T469" s="7">
        <v>102</v>
      </c>
      <c r="U469" s="19"/>
      <c r="V469" s="14"/>
      <c r="W469" s="10"/>
      <c r="X469" s="11"/>
      <c r="Y469" s="14"/>
      <c r="Z469" s="11"/>
      <c r="AA469" s="14"/>
      <c r="AB469" s="11"/>
      <c r="AC469" s="14">
        <v>2.4</v>
      </c>
      <c r="AD469" s="14"/>
      <c r="AE469" s="14"/>
      <c r="AF469" s="7"/>
    </row>
    <row r="470" spans="1:32" ht="51" thickBot="1">
      <c r="A470" s="14">
        <v>27</v>
      </c>
      <c r="B470" s="15" t="s">
        <v>40</v>
      </c>
      <c r="C470" s="10">
        <v>50</v>
      </c>
      <c r="D470" s="9"/>
      <c r="E470" s="9"/>
      <c r="F470" s="9"/>
      <c r="G470" s="9"/>
      <c r="H470" s="10"/>
      <c r="I470" s="10"/>
      <c r="J470" s="10"/>
      <c r="K470" s="11"/>
      <c r="L470" s="19"/>
      <c r="M470" s="14"/>
      <c r="N470" s="10"/>
      <c r="O470" s="11"/>
      <c r="P470" s="7"/>
      <c r="Q470" s="11">
        <v>6</v>
      </c>
      <c r="R470" s="7"/>
      <c r="S470" s="11"/>
      <c r="T470" s="7"/>
      <c r="U470" s="11"/>
      <c r="V470" s="14"/>
      <c r="W470" s="9"/>
      <c r="X470" s="14"/>
      <c r="Y470" s="10"/>
      <c r="Z470" s="9"/>
      <c r="AA470" s="7"/>
      <c r="AB470" s="11"/>
      <c r="AC470" s="14"/>
      <c r="AD470" s="7"/>
      <c r="AE470" s="11"/>
      <c r="AF470" s="7"/>
    </row>
    <row r="471" spans="1:32" ht="51" thickBot="1">
      <c r="A471" s="14"/>
      <c r="B471" s="15" t="s">
        <v>7</v>
      </c>
      <c r="C471" s="7">
        <f>SUM(C468:C470)</f>
        <v>50</v>
      </c>
      <c r="D471" s="7">
        <f aca="true" t="shared" si="96" ref="D471:AF471">SUM(D468:D470)</f>
        <v>0</v>
      </c>
      <c r="E471" s="7">
        <f t="shared" si="96"/>
        <v>0</v>
      </c>
      <c r="F471" s="7">
        <f t="shared" si="96"/>
        <v>0</v>
      </c>
      <c r="G471" s="7">
        <f t="shared" si="96"/>
        <v>0</v>
      </c>
      <c r="H471" s="7">
        <f t="shared" si="96"/>
        <v>53</v>
      </c>
      <c r="I471" s="7">
        <f t="shared" si="96"/>
        <v>0</v>
      </c>
      <c r="J471" s="7">
        <f t="shared" si="96"/>
        <v>0</v>
      </c>
      <c r="K471" s="16">
        <f t="shared" si="96"/>
        <v>0</v>
      </c>
      <c r="L471" s="16">
        <f t="shared" si="96"/>
        <v>0</v>
      </c>
      <c r="M471" s="16">
        <f t="shared" si="96"/>
        <v>0</v>
      </c>
      <c r="N471" s="16">
        <f t="shared" si="96"/>
        <v>0</v>
      </c>
      <c r="O471" s="16">
        <f t="shared" si="96"/>
        <v>0</v>
      </c>
      <c r="P471" s="16">
        <f t="shared" si="96"/>
        <v>12</v>
      </c>
      <c r="Q471" s="16">
        <f t="shared" si="96"/>
        <v>12</v>
      </c>
      <c r="R471" s="16">
        <f t="shared" si="96"/>
        <v>0</v>
      </c>
      <c r="S471" s="16">
        <f t="shared" si="96"/>
        <v>0</v>
      </c>
      <c r="T471" s="16">
        <f t="shared" si="96"/>
        <v>102</v>
      </c>
      <c r="U471" s="16">
        <f t="shared" si="96"/>
        <v>0</v>
      </c>
      <c r="V471" s="16">
        <f t="shared" si="96"/>
        <v>0</v>
      </c>
      <c r="W471" s="16">
        <f t="shared" si="96"/>
        <v>0</v>
      </c>
      <c r="X471" s="7">
        <f t="shared" si="96"/>
        <v>0</v>
      </c>
      <c r="Y471" s="7">
        <f t="shared" si="96"/>
        <v>0</v>
      </c>
      <c r="Z471" s="9">
        <f t="shared" si="96"/>
        <v>0</v>
      </c>
      <c r="AA471" s="7">
        <f t="shared" si="96"/>
        <v>13</v>
      </c>
      <c r="AB471" s="7">
        <f t="shared" si="96"/>
        <v>0</v>
      </c>
      <c r="AC471" s="7">
        <f t="shared" si="96"/>
        <v>2.4</v>
      </c>
      <c r="AD471" s="7">
        <f t="shared" si="96"/>
        <v>0</v>
      </c>
      <c r="AE471" s="7">
        <f t="shared" si="96"/>
        <v>0</v>
      </c>
      <c r="AF471" s="7">
        <f t="shared" si="96"/>
        <v>0</v>
      </c>
    </row>
    <row r="472" spans="1:32" ht="48.75" customHeight="1" thickBot="1">
      <c r="A472" s="277" t="s">
        <v>59</v>
      </c>
      <c r="B472" s="278"/>
      <c r="C472" s="278"/>
      <c r="D472" s="278"/>
      <c r="E472" s="278"/>
      <c r="F472" s="278"/>
      <c r="G472" s="278"/>
      <c r="H472" s="278"/>
      <c r="I472" s="278"/>
      <c r="J472" s="278"/>
      <c r="K472" s="278"/>
      <c r="L472" s="278"/>
      <c r="M472" s="278"/>
      <c r="N472" s="278"/>
      <c r="O472" s="278"/>
      <c r="P472" s="278"/>
      <c r="Q472" s="278"/>
      <c r="R472" s="278"/>
      <c r="S472" s="278"/>
      <c r="T472" s="278"/>
      <c r="U472" s="278"/>
      <c r="V472" s="278"/>
      <c r="W472" s="278"/>
      <c r="X472" s="278"/>
      <c r="Y472" s="278"/>
      <c r="Z472" s="278"/>
      <c r="AA472" s="278"/>
      <c r="AB472" s="278"/>
      <c r="AC472" s="278"/>
      <c r="AD472" s="278"/>
      <c r="AE472" s="278"/>
      <c r="AF472" s="279"/>
    </row>
    <row r="473" spans="1:32" ht="101.25" thickBot="1">
      <c r="A473" s="14" t="s">
        <v>37</v>
      </c>
      <c r="B473" s="8" t="s">
        <v>129</v>
      </c>
      <c r="C473" s="7"/>
      <c r="D473" s="10"/>
      <c r="E473" s="10"/>
      <c r="F473" s="10"/>
      <c r="G473" s="10"/>
      <c r="H473" s="10"/>
      <c r="I473" s="10"/>
      <c r="J473" s="10"/>
      <c r="K473" s="11">
        <v>100</v>
      </c>
      <c r="L473" s="19"/>
      <c r="M473" s="14"/>
      <c r="N473" s="10"/>
      <c r="O473" s="11"/>
      <c r="P473" s="7"/>
      <c r="Q473" s="11"/>
      <c r="R473" s="7"/>
      <c r="S473" s="11"/>
      <c r="T473" s="7"/>
      <c r="U473" s="11"/>
      <c r="V473" s="14"/>
      <c r="W473" s="9"/>
      <c r="X473" s="11"/>
      <c r="Y473" s="7"/>
      <c r="Z473" s="9"/>
      <c r="AA473" s="11"/>
      <c r="AB473" s="7"/>
      <c r="AC473" s="11"/>
      <c r="AD473" s="7"/>
      <c r="AE473" s="7"/>
      <c r="AF473" s="10"/>
    </row>
    <row r="474" spans="1:32" ht="51" thickBot="1">
      <c r="A474" s="14"/>
      <c r="B474" s="15" t="s">
        <v>31</v>
      </c>
      <c r="C474" s="7">
        <f aca="true" t="shared" si="97" ref="C474:AF474">SUM(C473)</f>
        <v>0</v>
      </c>
      <c r="D474" s="7">
        <f t="shared" si="97"/>
        <v>0</v>
      </c>
      <c r="E474" s="7">
        <f t="shared" si="97"/>
        <v>0</v>
      </c>
      <c r="F474" s="7">
        <f t="shared" si="97"/>
        <v>0</v>
      </c>
      <c r="G474" s="7">
        <f t="shared" si="97"/>
        <v>0</v>
      </c>
      <c r="H474" s="7">
        <f t="shared" si="97"/>
        <v>0</v>
      </c>
      <c r="I474" s="7">
        <f t="shared" si="97"/>
        <v>0</v>
      </c>
      <c r="J474" s="7">
        <f t="shared" si="97"/>
        <v>0</v>
      </c>
      <c r="K474" s="16">
        <f t="shared" si="97"/>
        <v>100</v>
      </c>
      <c r="L474" s="16">
        <f t="shared" si="97"/>
        <v>0</v>
      </c>
      <c r="M474" s="16">
        <f t="shared" si="97"/>
        <v>0</v>
      </c>
      <c r="N474" s="16">
        <f t="shared" si="97"/>
        <v>0</v>
      </c>
      <c r="O474" s="16">
        <f t="shared" si="97"/>
        <v>0</v>
      </c>
      <c r="P474" s="16">
        <f t="shared" si="97"/>
        <v>0</v>
      </c>
      <c r="Q474" s="16">
        <f t="shared" si="97"/>
        <v>0</v>
      </c>
      <c r="R474" s="16">
        <f t="shared" si="97"/>
        <v>0</v>
      </c>
      <c r="S474" s="16">
        <f t="shared" si="97"/>
        <v>0</v>
      </c>
      <c r="T474" s="16">
        <f t="shared" si="97"/>
        <v>0</v>
      </c>
      <c r="U474" s="16">
        <f t="shared" si="97"/>
        <v>0</v>
      </c>
      <c r="V474" s="16">
        <f t="shared" si="97"/>
        <v>0</v>
      </c>
      <c r="W474" s="16">
        <f t="shared" si="97"/>
        <v>0</v>
      </c>
      <c r="X474" s="7">
        <f t="shared" si="97"/>
        <v>0</v>
      </c>
      <c r="Y474" s="7">
        <f t="shared" si="97"/>
        <v>0</v>
      </c>
      <c r="Z474" s="9">
        <f t="shared" si="97"/>
        <v>0</v>
      </c>
      <c r="AA474" s="7">
        <f t="shared" si="97"/>
        <v>0</v>
      </c>
      <c r="AB474" s="7">
        <f t="shared" si="97"/>
        <v>0</v>
      </c>
      <c r="AC474" s="7">
        <f t="shared" si="97"/>
        <v>0</v>
      </c>
      <c r="AD474" s="7">
        <f t="shared" si="97"/>
        <v>0</v>
      </c>
      <c r="AE474" s="7">
        <f t="shared" si="97"/>
        <v>0</v>
      </c>
      <c r="AF474" s="7">
        <f t="shared" si="97"/>
        <v>0</v>
      </c>
    </row>
    <row r="475" spans="1:32" ht="51" thickBot="1">
      <c r="A475" s="277" t="s">
        <v>34</v>
      </c>
      <c r="B475" s="278"/>
      <c r="C475" s="278"/>
      <c r="D475" s="278"/>
      <c r="E475" s="278"/>
      <c r="F475" s="278"/>
      <c r="G475" s="278"/>
      <c r="H475" s="278"/>
      <c r="I475" s="278"/>
      <c r="J475" s="278"/>
      <c r="K475" s="278"/>
      <c r="L475" s="278"/>
      <c r="M475" s="278"/>
      <c r="N475" s="278"/>
      <c r="O475" s="278"/>
      <c r="P475" s="278"/>
      <c r="Q475" s="278"/>
      <c r="R475" s="278"/>
      <c r="S475" s="278"/>
      <c r="T475" s="278"/>
      <c r="U475" s="278"/>
      <c r="V475" s="278"/>
      <c r="W475" s="278"/>
      <c r="X475" s="278"/>
      <c r="Y475" s="278"/>
      <c r="Z475" s="278"/>
      <c r="AA475" s="278"/>
      <c r="AB475" s="278"/>
      <c r="AC475" s="278"/>
      <c r="AD475" s="278"/>
      <c r="AE475" s="278"/>
      <c r="AF475" s="279"/>
    </row>
    <row r="476" spans="1:32" ht="151.5" thickBot="1">
      <c r="A476" s="7">
        <v>97</v>
      </c>
      <c r="B476" s="22" t="s">
        <v>219</v>
      </c>
      <c r="C476" s="23"/>
      <c r="D476" s="24"/>
      <c r="E476" s="24"/>
      <c r="F476" s="24"/>
      <c r="G476" s="24"/>
      <c r="H476" s="24"/>
      <c r="I476" s="24"/>
      <c r="J476" s="24">
        <v>56</v>
      </c>
      <c r="K476" s="25"/>
      <c r="L476" s="33"/>
      <c r="M476" s="21"/>
      <c r="N476" s="24"/>
      <c r="O476" s="21"/>
      <c r="P476" s="25"/>
      <c r="Q476" s="21"/>
      <c r="R476" s="25">
        <v>5</v>
      </c>
      <c r="S476" s="21"/>
      <c r="T476" s="25"/>
      <c r="U476" s="33"/>
      <c r="V476" s="21"/>
      <c r="W476" s="27"/>
      <c r="X476" s="25"/>
      <c r="Y476" s="21"/>
      <c r="Z476" s="25"/>
      <c r="AA476" s="21"/>
      <c r="AB476" s="23"/>
      <c r="AC476" s="25"/>
      <c r="AD476" s="21"/>
      <c r="AE476" s="21"/>
      <c r="AF476" s="24"/>
    </row>
    <row r="477" spans="1:32" ht="151.5" thickBot="1">
      <c r="A477" s="14">
        <v>98</v>
      </c>
      <c r="B477" s="18" t="s">
        <v>287</v>
      </c>
      <c r="C477" s="7"/>
      <c r="D477" s="10"/>
      <c r="E477" s="10"/>
      <c r="F477" s="10"/>
      <c r="G477" s="10">
        <v>5</v>
      </c>
      <c r="H477" s="10"/>
      <c r="I477" s="10">
        <v>60</v>
      </c>
      <c r="J477" s="10">
        <v>24.8</v>
      </c>
      <c r="K477" s="11"/>
      <c r="L477" s="19"/>
      <c r="M477" s="14"/>
      <c r="N477" s="10"/>
      <c r="O477" s="11"/>
      <c r="P477" s="14"/>
      <c r="Q477" s="11">
        <v>2</v>
      </c>
      <c r="R477" s="14"/>
      <c r="S477" s="11"/>
      <c r="T477" s="14"/>
      <c r="U477" s="11"/>
      <c r="V477" s="14"/>
      <c r="W477" s="10"/>
      <c r="X477" s="11">
        <v>27</v>
      </c>
      <c r="Y477" s="14"/>
      <c r="Z477" s="9">
        <v>6</v>
      </c>
      <c r="AA477" s="11"/>
      <c r="AB477" s="14"/>
      <c r="AC477" s="14"/>
      <c r="AD477" s="11"/>
      <c r="AE477" s="14"/>
      <c r="AF477" s="10"/>
    </row>
    <row r="478" spans="1:32" ht="101.25" thickBot="1">
      <c r="A478" s="14">
        <v>31</v>
      </c>
      <c r="B478" s="15" t="s">
        <v>45</v>
      </c>
      <c r="C478" s="10">
        <v>9</v>
      </c>
      <c r="D478" s="10"/>
      <c r="E478" s="10">
        <v>5</v>
      </c>
      <c r="F478" s="10"/>
      <c r="G478" s="10"/>
      <c r="H478" s="10"/>
      <c r="I478" s="10"/>
      <c r="J478" s="10">
        <v>7</v>
      </c>
      <c r="K478" s="11"/>
      <c r="L478" s="19"/>
      <c r="M478" s="14"/>
      <c r="N478" s="10"/>
      <c r="O478" s="10"/>
      <c r="P478" s="10"/>
      <c r="Q478" s="10"/>
      <c r="R478" s="10">
        <v>5</v>
      </c>
      <c r="S478" s="10">
        <v>5</v>
      </c>
      <c r="T478" s="10">
        <v>16</v>
      </c>
      <c r="U478" s="11"/>
      <c r="V478" s="14"/>
      <c r="W478" s="10">
        <v>65</v>
      </c>
      <c r="X478" s="24"/>
      <c r="Y478" s="24"/>
      <c r="Z478" s="24"/>
      <c r="AA478" s="24"/>
      <c r="AB478" s="24"/>
      <c r="AC478" s="24"/>
      <c r="AD478" s="24"/>
      <c r="AE478" s="24"/>
      <c r="AF478" s="10"/>
    </row>
    <row r="479" spans="1:32" ht="101.25" thickBot="1">
      <c r="A479" s="14">
        <v>99</v>
      </c>
      <c r="B479" s="18" t="s">
        <v>259</v>
      </c>
      <c r="C479" s="7"/>
      <c r="D479" s="10"/>
      <c r="E479" s="10">
        <v>0.6</v>
      </c>
      <c r="F479" s="10"/>
      <c r="G479" s="10"/>
      <c r="H479" s="10"/>
      <c r="I479" s="10"/>
      <c r="J479" s="10">
        <v>17</v>
      </c>
      <c r="K479" s="11"/>
      <c r="L479" s="19"/>
      <c r="M479" s="14"/>
      <c r="N479" s="10"/>
      <c r="O479" s="10"/>
      <c r="P479" s="10"/>
      <c r="Q479" s="10">
        <v>1.5</v>
      </c>
      <c r="R479" s="10"/>
      <c r="S479" s="10"/>
      <c r="T479" s="10"/>
      <c r="U479" s="11"/>
      <c r="V479" s="14"/>
      <c r="W479" s="10"/>
      <c r="X479" s="10"/>
      <c r="Y479" s="10"/>
      <c r="Z479" s="10">
        <v>12</v>
      </c>
      <c r="AA479" s="10"/>
      <c r="AB479" s="10"/>
      <c r="AC479" s="10"/>
      <c r="AD479" s="10"/>
      <c r="AE479" s="10"/>
      <c r="AF479" s="10"/>
    </row>
    <row r="480" spans="1:32" ht="51" thickBot="1">
      <c r="A480" s="7">
        <v>32</v>
      </c>
      <c r="B480" s="15" t="s">
        <v>41</v>
      </c>
      <c r="C480" s="7"/>
      <c r="D480" s="10"/>
      <c r="E480" s="10"/>
      <c r="F480" s="10"/>
      <c r="G480" s="10"/>
      <c r="H480" s="10"/>
      <c r="I480" s="10">
        <v>111</v>
      </c>
      <c r="J480" s="10"/>
      <c r="K480" s="11"/>
      <c r="L480" s="19"/>
      <c r="M480" s="14"/>
      <c r="N480" s="10"/>
      <c r="O480" s="11"/>
      <c r="P480" s="14"/>
      <c r="Q480" s="11">
        <v>4</v>
      </c>
      <c r="R480" s="14"/>
      <c r="S480" s="11"/>
      <c r="T480" s="14">
        <v>20</v>
      </c>
      <c r="U480" s="19"/>
      <c r="V480" s="14"/>
      <c r="W480" s="10"/>
      <c r="X480" s="11"/>
      <c r="Y480" s="14"/>
      <c r="Z480" s="10"/>
      <c r="AA480" s="11"/>
      <c r="AB480" s="14"/>
      <c r="AC480" s="11"/>
      <c r="AD480" s="14"/>
      <c r="AE480" s="14"/>
      <c r="AF480" s="10"/>
    </row>
    <row r="481" spans="1:32" ht="51" thickBot="1">
      <c r="A481" s="14">
        <v>74</v>
      </c>
      <c r="B481" s="15" t="s">
        <v>234</v>
      </c>
      <c r="C481" s="7"/>
      <c r="D481" s="10"/>
      <c r="E481" s="10"/>
      <c r="F481" s="10"/>
      <c r="G481" s="10"/>
      <c r="H481" s="10"/>
      <c r="I481" s="10"/>
      <c r="J481" s="10"/>
      <c r="K481" s="11"/>
      <c r="L481" s="19"/>
      <c r="M481" s="14">
        <v>23</v>
      </c>
      <c r="N481" s="10"/>
      <c r="O481" s="11"/>
      <c r="P481" s="14">
        <v>15</v>
      </c>
      <c r="Q481" s="11"/>
      <c r="R481" s="14"/>
      <c r="S481" s="11"/>
      <c r="T481" s="14"/>
      <c r="U481" s="19"/>
      <c r="V481" s="14"/>
      <c r="W481" s="10"/>
      <c r="X481" s="11"/>
      <c r="Y481" s="14"/>
      <c r="Z481" s="10"/>
      <c r="AA481" s="11"/>
      <c r="AB481" s="14"/>
      <c r="AC481" s="11"/>
      <c r="AD481" s="14"/>
      <c r="AE481" s="14"/>
      <c r="AF481" s="10"/>
    </row>
    <row r="482" spans="1:32" ht="101.25" thickBot="1">
      <c r="A482" s="14" t="s">
        <v>37</v>
      </c>
      <c r="B482" s="15" t="s">
        <v>75</v>
      </c>
      <c r="C482" s="7"/>
      <c r="D482" s="10">
        <v>50</v>
      </c>
      <c r="E482" s="10"/>
      <c r="F482" s="10"/>
      <c r="G482" s="10"/>
      <c r="H482" s="10"/>
      <c r="I482" s="10"/>
      <c r="J482" s="10"/>
      <c r="K482" s="11"/>
      <c r="L482" s="19"/>
      <c r="M482" s="14"/>
      <c r="N482" s="10"/>
      <c r="O482" s="10"/>
      <c r="P482" s="10"/>
      <c r="Q482" s="10"/>
      <c r="R482" s="10"/>
      <c r="S482" s="10"/>
      <c r="T482" s="10"/>
      <c r="U482" s="11"/>
      <c r="V482" s="14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</row>
    <row r="483" spans="1:32" s="37" customFormat="1" ht="51" thickBot="1">
      <c r="A483" s="14"/>
      <c r="B483" s="15" t="s">
        <v>7</v>
      </c>
      <c r="C483" s="7">
        <f aca="true" t="shared" si="98" ref="C483:AF483">SUM(C476:C482)</f>
        <v>9</v>
      </c>
      <c r="D483" s="7">
        <f t="shared" si="98"/>
        <v>50</v>
      </c>
      <c r="E483" s="7">
        <f t="shared" si="98"/>
        <v>5.6</v>
      </c>
      <c r="F483" s="7">
        <f t="shared" si="98"/>
        <v>0</v>
      </c>
      <c r="G483" s="7">
        <f t="shared" si="98"/>
        <v>5</v>
      </c>
      <c r="H483" s="7">
        <f t="shared" si="98"/>
        <v>0</v>
      </c>
      <c r="I483" s="7">
        <f t="shared" si="98"/>
        <v>171</v>
      </c>
      <c r="J483" s="7">
        <f t="shared" si="98"/>
        <v>104.8</v>
      </c>
      <c r="K483" s="16">
        <f t="shared" si="98"/>
        <v>0</v>
      </c>
      <c r="L483" s="16">
        <f t="shared" si="98"/>
        <v>0</v>
      </c>
      <c r="M483" s="16">
        <f t="shared" si="98"/>
        <v>23</v>
      </c>
      <c r="N483" s="16">
        <f t="shared" si="98"/>
        <v>0</v>
      </c>
      <c r="O483" s="16">
        <f t="shared" si="98"/>
        <v>0</v>
      </c>
      <c r="P483" s="16">
        <f t="shared" si="98"/>
        <v>15</v>
      </c>
      <c r="Q483" s="16">
        <f t="shared" si="98"/>
        <v>7.5</v>
      </c>
      <c r="R483" s="16">
        <f t="shared" si="98"/>
        <v>10</v>
      </c>
      <c r="S483" s="16">
        <f t="shared" si="98"/>
        <v>5</v>
      </c>
      <c r="T483" s="16">
        <f t="shared" si="98"/>
        <v>36</v>
      </c>
      <c r="U483" s="16">
        <f t="shared" si="98"/>
        <v>0</v>
      </c>
      <c r="V483" s="7">
        <f t="shared" si="98"/>
        <v>0</v>
      </c>
      <c r="W483" s="9">
        <f t="shared" si="98"/>
        <v>65</v>
      </c>
      <c r="X483" s="7">
        <f t="shared" si="98"/>
        <v>27</v>
      </c>
      <c r="Y483" s="7">
        <f t="shared" si="98"/>
        <v>0</v>
      </c>
      <c r="Z483" s="9">
        <f t="shared" si="98"/>
        <v>18</v>
      </c>
      <c r="AA483" s="7">
        <f t="shared" si="98"/>
        <v>0</v>
      </c>
      <c r="AB483" s="7">
        <f t="shared" si="98"/>
        <v>0</v>
      </c>
      <c r="AC483" s="7">
        <f t="shared" si="98"/>
        <v>0</v>
      </c>
      <c r="AD483" s="7">
        <f t="shared" si="98"/>
        <v>0</v>
      </c>
      <c r="AE483" s="7">
        <f t="shared" si="98"/>
        <v>0</v>
      </c>
      <c r="AF483" s="7">
        <f t="shared" si="98"/>
        <v>0</v>
      </c>
    </row>
    <row r="484" spans="1:32" ht="48.75" customHeight="1" thickBot="1">
      <c r="A484" s="277" t="s">
        <v>30</v>
      </c>
      <c r="B484" s="278"/>
      <c r="C484" s="278"/>
      <c r="D484" s="278"/>
      <c r="E484" s="278"/>
      <c r="F484" s="278"/>
      <c r="G484" s="278"/>
      <c r="H484" s="278"/>
      <c r="I484" s="278"/>
      <c r="J484" s="278"/>
      <c r="K484" s="278"/>
      <c r="L484" s="278"/>
      <c r="M484" s="278"/>
      <c r="N484" s="278"/>
      <c r="O484" s="278"/>
      <c r="P484" s="278"/>
      <c r="Q484" s="278"/>
      <c r="R484" s="278"/>
      <c r="S484" s="278"/>
      <c r="T484" s="278"/>
      <c r="U484" s="278"/>
      <c r="V484" s="278"/>
      <c r="W484" s="278"/>
      <c r="X484" s="278"/>
      <c r="Y484" s="278"/>
      <c r="Z484" s="278"/>
      <c r="AA484" s="278"/>
      <c r="AB484" s="278"/>
      <c r="AC484" s="278"/>
      <c r="AD484" s="278"/>
      <c r="AE484" s="278"/>
      <c r="AF484" s="279"/>
    </row>
    <row r="485" spans="1:32" ht="48.75" customHeight="1" thickBot="1">
      <c r="A485" s="14">
        <v>8.9</v>
      </c>
      <c r="B485" s="18" t="s">
        <v>237</v>
      </c>
      <c r="C485" s="14"/>
      <c r="D485" s="10"/>
      <c r="E485" s="14"/>
      <c r="F485" s="14"/>
      <c r="G485" s="14"/>
      <c r="H485" s="10"/>
      <c r="I485" s="10"/>
      <c r="J485" s="10"/>
      <c r="K485" s="11"/>
      <c r="L485" s="19"/>
      <c r="M485" s="14"/>
      <c r="N485" s="11"/>
      <c r="O485" s="7"/>
      <c r="P485" s="11"/>
      <c r="Q485" s="7"/>
      <c r="R485" s="11"/>
      <c r="S485" s="7"/>
      <c r="T485" s="11">
        <v>206</v>
      </c>
      <c r="U485" s="16"/>
      <c r="V485" s="14"/>
      <c r="W485" s="11"/>
      <c r="X485" s="7"/>
      <c r="Y485" s="7"/>
      <c r="Z485" s="11"/>
      <c r="AA485" s="7"/>
      <c r="AB485" s="7"/>
      <c r="AC485" s="11"/>
      <c r="AD485" s="7"/>
      <c r="AE485" s="10"/>
      <c r="AF485" s="10"/>
    </row>
    <row r="486" spans="1:32" ht="96.75" customHeight="1" thickBot="1">
      <c r="A486" s="14" t="s">
        <v>37</v>
      </c>
      <c r="B486" s="15" t="s">
        <v>306</v>
      </c>
      <c r="C486" s="7"/>
      <c r="D486" s="10"/>
      <c r="E486" s="10"/>
      <c r="F486" s="10"/>
      <c r="G486" s="10"/>
      <c r="H486" s="10"/>
      <c r="I486" s="10"/>
      <c r="J486" s="10"/>
      <c r="K486" s="11"/>
      <c r="L486" s="19"/>
      <c r="M486" s="14"/>
      <c r="N486" s="10"/>
      <c r="O486" s="10">
        <v>60</v>
      </c>
      <c r="P486" s="10"/>
      <c r="Q486" s="10"/>
      <c r="R486" s="10"/>
      <c r="S486" s="10"/>
      <c r="T486" s="10"/>
      <c r="U486" s="11"/>
      <c r="V486" s="14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</row>
    <row r="487" spans="1:32" ht="51" thickBot="1">
      <c r="A487" s="14"/>
      <c r="B487" s="15" t="s">
        <v>7</v>
      </c>
      <c r="C487" s="7">
        <f aca="true" t="shared" si="99" ref="C487:AF487">SUM(C485:C486)</f>
        <v>0</v>
      </c>
      <c r="D487" s="7">
        <f t="shared" si="99"/>
        <v>0</v>
      </c>
      <c r="E487" s="7">
        <f t="shared" si="99"/>
        <v>0</v>
      </c>
      <c r="F487" s="7">
        <f t="shared" si="99"/>
        <v>0</v>
      </c>
      <c r="G487" s="7">
        <f t="shared" si="99"/>
        <v>0</v>
      </c>
      <c r="H487" s="7">
        <f t="shared" si="99"/>
        <v>0</v>
      </c>
      <c r="I487" s="7">
        <f t="shared" si="99"/>
        <v>0</v>
      </c>
      <c r="J487" s="7">
        <f t="shared" si="99"/>
        <v>0</v>
      </c>
      <c r="K487" s="16">
        <f t="shared" si="99"/>
        <v>0</v>
      </c>
      <c r="L487" s="16">
        <f t="shared" si="99"/>
        <v>0</v>
      </c>
      <c r="M487" s="16">
        <f t="shared" si="99"/>
        <v>0</v>
      </c>
      <c r="N487" s="16">
        <f t="shared" si="99"/>
        <v>0</v>
      </c>
      <c r="O487" s="16">
        <f t="shared" si="99"/>
        <v>60</v>
      </c>
      <c r="P487" s="16">
        <f t="shared" si="99"/>
        <v>0</v>
      </c>
      <c r="Q487" s="16">
        <f t="shared" si="99"/>
        <v>0</v>
      </c>
      <c r="R487" s="16">
        <f t="shared" si="99"/>
        <v>0</v>
      </c>
      <c r="S487" s="16">
        <f t="shared" si="99"/>
        <v>0</v>
      </c>
      <c r="T487" s="16">
        <f t="shared" si="99"/>
        <v>206</v>
      </c>
      <c r="U487" s="16">
        <f t="shared" si="99"/>
        <v>0</v>
      </c>
      <c r="V487" s="7">
        <f t="shared" si="99"/>
        <v>0</v>
      </c>
      <c r="W487" s="9">
        <f t="shared" si="99"/>
        <v>0</v>
      </c>
      <c r="X487" s="7">
        <f t="shared" si="99"/>
        <v>0</v>
      </c>
      <c r="Y487" s="7">
        <f t="shared" si="99"/>
        <v>0</v>
      </c>
      <c r="Z487" s="9">
        <f t="shared" si="99"/>
        <v>0</v>
      </c>
      <c r="AA487" s="7">
        <f t="shared" si="99"/>
        <v>0</v>
      </c>
      <c r="AB487" s="7">
        <f t="shared" si="99"/>
        <v>0</v>
      </c>
      <c r="AC487" s="7">
        <f t="shared" si="99"/>
        <v>0</v>
      </c>
      <c r="AD487" s="7">
        <f t="shared" si="99"/>
        <v>0</v>
      </c>
      <c r="AE487" s="7">
        <f t="shared" si="99"/>
        <v>0</v>
      </c>
      <c r="AF487" s="7">
        <f t="shared" si="99"/>
        <v>0</v>
      </c>
    </row>
    <row r="488" spans="1:32" ht="51" thickBot="1">
      <c r="A488" s="277" t="s">
        <v>35</v>
      </c>
      <c r="B488" s="278"/>
      <c r="C488" s="278"/>
      <c r="D488" s="278"/>
      <c r="E488" s="278"/>
      <c r="F488" s="278"/>
      <c r="G488" s="278"/>
      <c r="H488" s="278"/>
      <c r="I488" s="278"/>
      <c r="J488" s="278"/>
      <c r="K488" s="278"/>
      <c r="L488" s="278"/>
      <c r="M488" s="278"/>
      <c r="N488" s="278"/>
      <c r="O488" s="278"/>
      <c r="P488" s="278"/>
      <c r="Q488" s="278"/>
      <c r="R488" s="278"/>
      <c r="S488" s="278"/>
      <c r="T488" s="278"/>
      <c r="U488" s="278"/>
      <c r="V488" s="278"/>
      <c r="W488" s="278"/>
      <c r="X488" s="278"/>
      <c r="Y488" s="278"/>
      <c r="Z488" s="278"/>
      <c r="AA488" s="278"/>
      <c r="AB488" s="278"/>
      <c r="AC488" s="278"/>
      <c r="AD488" s="278"/>
      <c r="AE488" s="278"/>
      <c r="AF488" s="279"/>
    </row>
    <row r="489" spans="1:32" ht="101.25" thickBot="1">
      <c r="A489" s="7">
        <v>100</v>
      </c>
      <c r="B489" s="22" t="s">
        <v>215</v>
      </c>
      <c r="C489" s="23"/>
      <c r="D489" s="24"/>
      <c r="E489" s="24">
        <v>35</v>
      </c>
      <c r="F489" s="24"/>
      <c r="G489" s="24"/>
      <c r="H489" s="24"/>
      <c r="I489" s="27"/>
      <c r="J489" s="27"/>
      <c r="K489" s="31"/>
      <c r="L489" s="32"/>
      <c r="M489" s="23"/>
      <c r="N489" s="27"/>
      <c r="O489" s="27"/>
      <c r="P489" s="27">
        <v>14</v>
      </c>
      <c r="Q489" s="27">
        <v>5</v>
      </c>
      <c r="R489" s="27"/>
      <c r="S489" s="27">
        <v>8</v>
      </c>
      <c r="T489" s="27"/>
      <c r="U489" s="31">
        <v>114</v>
      </c>
      <c r="V489" s="23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</row>
    <row r="490" spans="1:32" ht="51" thickBot="1">
      <c r="A490" s="7">
        <v>25</v>
      </c>
      <c r="B490" s="13" t="s">
        <v>8</v>
      </c>
      <c r="C490" s="7"/>
      <c r="D490" s="9"/>
      <c r="E490" s="9"/>
      <c r="F490" s="9"/>
      <c r="G490" s="9"/>
      <c r="H490" s="10"/>
      <c r="I490" s="10"/>
      <c r="J490" s="10"/>
      <c r="K490" s="11"/>
      <c r="L490" s="19"/>
      <c r="M490" s="14"/>
      <c r="N490" s="10"/>
      <c r="O490" s="11"/>
      <c r="P490" s="7">
        <v>12</v>
      </c>
      <c r="Q490" s="11"/>
      <c r="R490" s="7"/>
      <c r="S490" s="11"/>
      <c r="T490" s="7"/>
      <c r="U490" s="16"/>
      <c r="V490" s="7"/>
      <c r="W490" s="9"/>
      <c r="X490" s="11"/>
      <c r="Y490" s="7"/>
      <c r="Z490" s="9"/>
      <c r="AA490" s="11"/>
      <c r="AB490" s="7">
        <v>0.6</v>
      </c>
      <c r="AC490" s="7"/>
      <c r="AD490" s="11"/>
      <c r="AE490" s="7"/>
      <c r="AF490" s="10"/>
    </row>
    <row r="491" spans="1:32" ht="151.5" thickBot="1">
      <c r="A491" s="14">
        <v>14</v>
      </c>
      <c r="B491" s="15" t="s">
        <v>203</v>
      </c>
      <c r="C491" s="7"/>
      <c r="D491" s="9"/>
      <c r="E491" s="9"/>
      <c r="F491" s="9"/>
      <c r="G491" s="9"/>
      <c r="H491" s="10"/>
      <c r="I491" s="10"/>
      <c r="J491" s="10"/>
      <c r="K491" s="11"/>
      <c r="L491" s="19"/>
      <c r="M491" s="14">
        <v>130</v>
      </c>
      <c r="N491" s="10"/>
      <c r="O491" s="10"/>
      <c r="P491" s="10"/>
      <c r="Q491" s="10"/>
      <c r="R491" s="10"/>
      <c r="S491" s="10"/>
      <c r="T491" s="10"/>
      <c r="U491" s="11"/>
      <c r="V491" s="14"/>
      <c r="W491" s="10"/>
      <c r="X491" s="10"/>
      <c r="Y491" s="10"/>
      <c r="Z491" s="10"/>
      <c r="AA491" s="10"/>
      <c r="AB491" s="7"/>
      <c r="AC491" s="10"/>
      <c r="AD491" s="10"/>
      <c r="AE491" s="10"/>
      <c r="AF491" s="10"/>
    </row>
    <row r="492" spans="1:32" ht="51" thickBot="1">
      <c r="A492" s="14"/>
      <c r="B492" s="15" t="s">
        <v>7</v>
      </c>
      <c r="C492" s="7">
        <f aca="true" t="shared" si="100" ref="C492:AF492">SUM(C489:C491)</f>
        <v>0</v>
      </c>
      <c r="D492" s="7">
        <f t="shared" si="100"/>
        <v>0</v>
      </c>
      <c r="E492" s="7">
        <f t="shared" si="100"/>
        <v>35</v>
      </c>
      <c r="F492" s="7">
        <f t="shared" si="100"/>
        <v>0</v>
      </c>
      <c r="G492" s="7">
        <f t="shared" si="100"/>
        <v>0</v>
      </c>
      <c r="H492" s="7">
        <f t="shared" si="100"/>
        <v>0</v>
      </c>
      <c r="I492" s="7">
        <f t="shared" si="100"/>
        <v>0</v>
      </c>
      <c r="J492" s="7">
        <f t="shared" si="100"/>
        <v>0</v>
      </c>
      <c r="K492" s="7">
        <f t="shared" si="100"/>
        <v>0</v>
      </c>
      <c r="L492" s="7">
        <f t="shared" si="100"/>
        <v>0</v>
      </c>
      <c r="M492" s="7">
        <f t="shared" si="100"/>
        <v>130</v>
      </c>
      <c r="N492" s="7">
        <f t="shared" si="100"/>
        <v>0</v>
      </c>
      <c r="O492" s="7">
        <f t="shared" si="100"/>
        <v>0</v>
      </c>
      <c r="P492" s="7">
        <f t="shared" si="100"/>
        <v>26</v>
      </c>
      <c r="Q492" s="7">
        <f t="shared" si="100"/>
        <v>5</v>
      </c>
      <c r="R492" s="7">
        <f t="shared" si="100"/>
        <v>0</v>
      </c>
      <c r="S492" s="7">
        <f t="shared" si="100"/>
        <v>8</v>
      </c>
      <c r="T492" s="7">
        <f t="shared" si="100"/>
        <v>0</v>
      </c>
      <c r="U492" s="7">
        <f t="shared" si="100"/>
        <v>114</v>
      </c>
      <c r="V492" s="7">
        <f t="shared" si="100"/>
        <v>0</v>
      </c>
      <c r="W492" s="7">
        <f t="shared" si="100"/>
        <v>0</v>
      </c>
      <c r="X492" s="7">
        <f t="shared" si="100"/>
        <v>0</v>
      </c>
      <c r="Y492" s="7">
        <f t="shared" si="100"/>
        <v>0</v>
      </c>
      <c r="Z492" s="7">
        <f t="shared" si="100"/>
        <v>0</v>
      </c>
      <c r="AA492" s="7">
        <f t="shared" si="100"/>
        <v>0</v>
      </c>
      <c r="AB492" s="7">
        <f t="shared" si="100"/>
        <v>0.6</v>
      </c>
      <c r="AC492" s="7">
        <f t="shared" si="100"/>
        <v>0</v>
      </c>
      <c r="AD492" s="7">
        <f t="shared" si="100"/>
        <v>0</v>
      </c>
      <c r="AE492" s="7">
        <f t="shared" si="100"/>
        <v>0</v>
      </c>
      <c r="AF492" s="7">
        <f t="shared" si="100"/>
        <v>0</v>
      </c>
    </row>
    <row r="493" spans="1:32" ht="101.25" thickBot="1">
      <c r="A493" s="78"/>
      <c r="B493" s="15" t="s">
        <v>76</v>
      </c>
      <c r="C493" s="7"/>
      <c r="D493" s="7"/>
      <c r="E493" s="7"/>
      <c r="F493" s="7"/>
      <c r="G493" s="7"/>
      <c r="H493" s="7"/>
      <c r="I493" s="7"/>
      <c r="J493" s="7"/>
      <c r="K493" s="16"/>
      <c r="L493" s="16"/>
      <c r="M493" s="7"/>
      <c r="N493" s="7"/>
      <c r="O493" s="7"/>
      <c r="P493" s="7"/>
      <c r="Q493" s="7"/>
      <c r="R493" s="7"/>
      <c r="S493" s="7"/>
      <c r="T493" s="7"/>
      <c r="U493" s="16"/>
      <c r="V493" s="7"/>
      <c r="W493" s="9"/>
      <c r="X493" s="7"/>
      <c r="Y493" s="7"/>
      <c r="Z493" s="9"/>
      <c r="AA493" s="7"/>
      <c r="AB493" s="7"/>
      <c r="AC493" s="7"/>
      <c r="AD493" s="7"/>
      <c r="AE493" s="7">
        <v>6</v>
      </c>
      <c r="AF493" s="7"/>
    </row>
    <row r="494" spans="1:32" ht="51" thickBot="1">
      <c r="A494" s="14"/>
      <c r="B494" s="20" t="s">
        <v>11</v>
      </c>
      <c r="C494" s="7">
        <f aca="true" t="shared" si="101" ref="C494:AD494">C471+C474+C483+C487+C492</f>
        <v>59</v>
      </c>
      <c r="D494" s="7">
        <f t="shared" si="101"/>
        <v>50</v>
      </c>
      <c r="E494" s="7">
        <f t="shared" si="101"/>
        <v>40.6</v>
      </c>
      <c r="F494" s="7">
        <f t="shared" si="101"/>
        <v>0</v>
      </c>
      <c r="G494" s="7">
        <f t="shared" si="101"/>
        <v>5</v>
      </c>
      <c r="H494" s="7">
        <f t="shared" si="101"/>
        <v>53</v>
      </c>
      <c r="I494" s="7">
        <f t="shared" si="101"/>
        <v>171</v>
      </c>
      <c r="J494" s="7">
        <f t="shared" si="101"/>
        <v>104.8</v>
      </c>
      <c r="K494" s="7">
        <f t="shared" si="101"/>
        <v>100</v>
      </c>
      <c r="L494" s="7">
        <f t="shared" si="101"/>
        <v>0</v>
      </c>
      <c r="M494" s="7">
        <f t="shared" si="101"/>
        <v>153</v>
      </c>
      <c r="N494" s="7">
        <f t="shared" si="101"/>
        <v>0</v>
      </c>
      <c r="O494" s="7">
        <f t="shared" si="101"/>
        <v>60</v>
      </c>
      <c r="P494" s="7">
        <f t="shared" si="101"/>
        <v>53</v>
      </c>
      <c r="Q494" s="7">
        <f t="shared" si="101"/>
        <v>24.5</v>
      </c>
      <c r="R494" s="7">
        <f t="shared" si="101"/>
        <v>10</v>
      </c>
      <c r="S494" s="7">
        <f t="shared" si="101"/>
        <v>13</v>
      </c>
      <c r="T494" s="7">
        <f t="shared" si="101"/>
        <v>344</v>
      </c>
      <c r="U494" s="7">
        <f t="shared" si="101"/>
        <v>114</v>
      </c>
      <c r="V494" s="7">
        <f t="shared" si="101"/>
        <v>0</v>
      </c>
      <c r="W494" s="7">
        <f t="shared" si="101"/>
        <v>65</v>
      </c>
      <c r="X494" s="7">
        <f t="shared" si="101"/>
        <v>27</v>
      </c>
      <c r="Y494" s="7">
        <f t="shared" si="101"/>
        <v>0</v>
      </c>
      <c r="Z494" s="7">
        <f t="shared" si="101"/>
        <v>18</v>
      </c>
      <c r="AA494" s="7">
        <f t="shared" si="101"/>
        <v>13</v>
      </c>
      <c r="AB494" s="7">
        <f t="shared" si="101"/>
        <v>0.6</v>
      </c>
      <c r="AC494" s="7">
        <f t="shared" si="101"/>
        <v>2.4</v>
      </c>
      <c r="AD494" s="7">
        <f t="shared" si="101"/>
        <v>0</v>
      </c>
      <c r="AE494" s="7">
        <v>6</v>
      </c>
      <c r="AF494" s="7">
        <f>AF471+AF474+AF483+AF487+AF492</f>
        <v>0</v>
      </c>
    </row>
    <row r="495" spans="1:32" ht="51" thickBot="1">
      <c r="A495" s="272" t="s">
        <v>43</v>
      </c>
      <c r="B495" s="273"/>
      <c r="C495" s="273"/>
      <c r="D495" s="273"/>
      <c r="E495" s="273"/>
      <c r="F495" s="273"/>
      <c r="G495" s="273"/>
      <c r="H495" s="273"/>
      <c r="I495" s="273"/>
      <c r="J495" s="273"/>
      <c r="K495" s="273"/>
      <c r="L495" s="273"/>
      <c r="M495" s="273"/>
      <c r="N495" s="273"/>
      <c r="O495" s="273"/>
      <c r="P495" s="273"/>
      <c r="Q495" s="273"/>
      <c r="R495" s="273"/>
      <c r="S495" s="273"/>
      <c r="T495" s="273"/>
      <c r="U495" s="273"/>
      <c r="V495" s="273"/>
      <c r="W495" s="273"/>
      <c r="X495" s="273"/>
      <c r="Y495" s="273"/>
      <c r="Z495" s="273"/>
      <c r="AA495" s="273"/>
      <c r="AB495" s="273"/>
      <c r="AC495" s="273"/>
      <c r="AD495" s="273"/>
      <c r="AE495" s="273"/>
      <c r="AF495" s="274"/>
    </row>
    <row r="496" spans="1:32" ht="51" thickBot="1">
      <c r="A496" s="272" t="s">
        <v>143</v>
      </c>
      <c r="B496" s="273"/>
      <c r="C496" s="273"/>
      <c r="D496" s="273"/>
      <c r="E496" s="273"/>
      <c r="F496" s="273"/>
      <c r="G496" s="273"/>
      <c r="H496" s="273"/>
      <c r="I496" s="273"/>
      <c r="J496" s="273"/>
      <c r="K496" s="273"/>
      <c r="L496" s="273"/>
      <c r="M496" s="273"/>
      <c r="N496" s="273"/>
      <c r="O496" s="273"/>
      <c r="P496" s="273"/>
      <c r="Q496" s="273"/>
      <c r="R496" s="273"/>
      <c r="S496" s="273"/>
      <c r="T496" s="273"/>
      <c r="U496" s="273"/>
      <c r="V496" s="273"/>
      <c r="W496" s="273"/>
      <c r="X496" s="273"/>
      <c r="Y496" s="273"/>
      <c r="Z496" s="273"/>
      <c r="AA496" s="273"/>
      <c r="AB496" s="273"/>
      <c r="AC496" s="273"/>
      <c r="AD496" s="273"/>
      <c r="AE496" s="273"/>
      <c r="AF496" s="274"/>
    </row>
    <row r="497" spans="1:32" ht="45.75" customHeight="1">
      <c r="A497" s="286" t="s">
        <v>130</v>
      </c>
      <c r="B497" s="282" t="s">
        <v>24</v>
      </c>
      <c r="C497" s="268" t="s">
        <v>63</v>
      </c>
      <c r="D497" s="268" t="s">
        <v>64</v>
      </c>
      <c r="E497" s="268" t="s">
        <v>65</v>
      </c>
      <c r="F497" s="268" t="s">
        <v>66</v>
      </c>
      <c r="G497" s="268" t="s">
        <v>60</v>
      </c>
      <c r="H497" s="268" t="s">
        <v>67</v>
      </c>
      <c r="I497" s="268" t="s">
        <v>114</v>
      </c>
      <c r="J497" s="268" t="s">
        <v>108</v>
      </c>
      <c r="K497" s="79"/>
      <c r="L497" s="79"/>
      <c r="M497" s="268" t="s">
        <v>120</v>
      </c>
      <c r="N497" s="268" t="s">
        <v>69</v>
      </c>
      <c r="O497" s="268" t="s">
        <v>48</v>
      </c>
      <c r="P497" s="268" t="s">
        <v>49</v>
      </c>
      <c r="Q497" s="268" t="s">
        <v>70</v>
      </c>
      <c r="R497" s="268" t="s">
        <v>50</v>
      </c>
      <c r="S497" s="268" t="s">
        <v>71</v>
      </c>
      <c r="T497" s="268" t="s">
        <v>208</v>
      </c>
      <c r="U497" s="275" t="s">
        <v>74</v>
      </c>
      <c r="V497" s="70"/>
      <c r="W497" s="270" t="s">
        <v>111</v>
      </c>
      <c r="X497" s="268" t="s">
        <v>116</v>
      </c>
      <c r="Y497" s="268" t="s">
        <v>117</v>
      </c>
      <c r="Z497" s="270" t="s">
        <v>51</v>
      </c>
      <c r="AA497" s="268" t="s">
        <v>52</v>
      </c>
      <c r="AB497" s="268" t="s">
        <v>54</v>
      </c>
      <c r="AC497" s="70"/>
      <c r="AD497" s="268" t="s">
        <v>72</v>
      </c>
      <c r="AE497" s="268" t="s">
        <v>53</v>
      </c>
      <c r="AF497" s="268" t="s">
        <v>73</v>
      </c>
    </row>
    <row r="498" spans="1:32" ht="390.75" customHeight="1" thickBot="1">
      <c r="A498" s="287"/>
      <c r="B498" s="283"/>
      <c r="C498" s="269"/>
      <c r="D498" s="269"/>
      <c r="E498" s="269"/>
      <c r="F498" s="269"/>
      <c r="G498" s="269"/>
      <c r="H498" s="269"/>
      <c r="I498" s="269"/>
      <c r="J498" s="269"/>
      <c r="K498" s="80" t="s">
        <v>68</v>
      </c>
      <c r="L498" s="80" t="s">
        <v>128</v>
      </c>
      <c r="M498" s="269"/>
      <c r="N498" s="269"/>
      <c r="O498" s="269"/>
      <c r="P498" s="269"/>
      <c r="Q498" s="269"/>
      <c r="R498" s="269"/>
      <c r="S498" s="269"/>
      <c r="T498" s="269"/>
      <c r="U498" s="276"/>
      <c r="V498" s="71" t="s">
        <v>185</v>
      </c>
      <c r="W498" s="271"/>
      <c r="X498" s="269"/>
      <c r="Y498" s="269"/>
      <c r="Z498" s="271"/>
      <c r="AA498" s="269"/>
      <c r="AB498" s="269"/>
      <c r="AC498" s="71" t="s">
        <v>184</v>
      </c>
      <c r="AD498" s="269"/>
      <c r="AE498" s="269"/>
      <c r="AF498" s="269"/>
    </row>
    <row r="499" spans="1:32" ht="51" thickBot="1">
      <c r="A499" s="78">
        <v>1</v>
      </c>
      <c r="B499" s="4">
        <v>2</v>
      </c>
      <c r="C499" s="6">
        <v>3</v>
      </c>
      <c r="D499" s="5">
        <v>4</v>
      </c>
      <c r="E499" s="5">
        <v>5</v>
      </c>
      <c r="F499" s="5">
        <v>6</v>
      </c>
      <c r="G499" s="5">
        <v>7</v>
      </c>
      <c r="H499" s="5" t="s">
        <v>55</v>
      </c>
      <c r="I499" s="5">
        <v>9</v>
      </c>
      <c r="J499" s="60">
        <v>10</v>
      </c>
      <c r="K499" s="73">
        <v>11</v>
      </c>
      <c r="L499" s="73">
        <v>12</v>
      </c>
      <c r="M499" s="5">
        <v>13</v>
      </c>
      <c r="N499" s="5">
        <v>14</v>
      </c>
      <c r="O499" s="5">
        <v>15</v>
      </c>
      <c r="P499" s="74">
        <v>16</v>
      </c>
      <c r="Q499" s="5">
        <v>17</v>
      </c>
      <c r="R499" s="74">
        <v>18</v>
      </c>
      <c r="S499" s="5">
        <v>19</v>
      </c>
      <c r="T499" s="74">
        <v>20</v>
      </c>
      <c r="U499" s="5">
        <v>21</v>
      </c>
      <c r="V499" s="5">
        <v>22</v>
      </c>
      <c r="W499" s="5">
        <v>23</v>
      </c>
      <c r="X499" s="75">
        <v>24</v>
      </c>
      <c r="Y499" s="75">
        <v>25</v>
      </c>
      <c r="Z499" s="74">
        <v>26</v>
      </c>
      <c r="AA499" s="5">
        <v>27</v>
      </c>
      <c r="AB499" s="5">
        <v>28</v>
      </c>
      <c r="AC499" s="74">
        <v>29</v>
      </c>
      <c r="AD499" s="5">
        <v>30</v>
      </c>
      <c r="AE499" s="5">
        <v>31</v>
      </c>
      <c r="AF499" s="5">
        <v>32</v>
      </c>
    </row>
    <row r="500" spans="1:32" ht="51" thickBot="1">
      <c r="A500" s="272" t="s">
        <v>6</v>
      </c>
      <c r="B500" s="273"/>
      <c r="C500" s="273"/>
      <c r="D500" s="273"/>
      <c r="E500" s="273"/>
      <c r="F500" s="273"/>
      <c r="G500" s="273"/>
      <c r="H500" s="273"/>
      <c r="I500" s="273"/>
      <c r="J500" s="273"/>
      <c r="K500" s="273"/>
      <c r="L500" s="273"/>
      <c r="M500" s="273"/>
      <c r="N500" s="273"/>
      <c r="O500" s="273"/>
      <c r="P500" s="273"/>
      <c r="Q500" s="273"/>
      <c r="R500" s="273"/>
      <c r="S500" s="273"/>
      <c r="T500" s="273"/>
      <c r="U500" s="273"/>
      <c r="V500" s="273"/>
      <c r="W500" s="273"/>
      <c r="X500" s="273"/>
      <c r="Y500" s="273"/>
      <c r="Z500" s="273"/>
      <c r="AA500" s="273"/>
      <c r="AB500" s="273"/>
      <c r="AC500" s="273"/>
      <c r="AD500" s="273"/>
      <c r="AE500" s="273"/>
      <c r="AF500" s="274"/>
    </row>
    <row r="501" spans="1:32" ht="114.75" customHeight="1" thickBot="1">
      <c r="A501" s="7">
        <v>37</v>
      </c>
      <c r="B501" s="8" t="s">
        <v>239</v>
      </c>
      <c r="C501" s="7"/>
      <c r="D501" s="9"/>
      <c r="E501" s="9"/>
      <c r="F501" s="9"/>
      <c r="G501" s="9">
        <v>18</v>
      </c>
      <c r="H501" s="10"/>
      <c r="I501" s="10"/>
      <c r="J501" s="10"/>
      <c r="K501" s="11"/>
      <c r="L501" s="19"/>
      <c r="M501" s="14"/>
      <c r="N501" s="10"/>
      <c r="O501" s="11"/>
      <c r="P501" s="23">
        <v>3</v>
      </c>
      <c r="Q501" s="21">
        <v>2</v>
      </c>
      <c r="R501" s="7"/>
      <c r="S501" s="11"/>
      <c r="T501" s="7">
        <v>180</v>
      </c>
      <c r="U501" s="11"/>
      <c r="V501" s="14"/>
      <c r="W501" s="9"/>
      <c r="X501" s="7"/>
      <c r="Y501" s="10"/>
      <c r="Z501" s="9"/>
      <c r="AA501" s="7"/>
      <c r="AB501" s="7"/>
      <c r="AC501" s="11"/>
      <c r="AD501" s="7"/>
      <c r="AE501" s="11"/>
      <c r="AF501" s="7"/>
    </row>
    <row r="502" spans="1:32" ht="101.25" thickBot="1">
      <c r="A502" s="14">
        <v>52</v>
      </c>
      <c r="B502" s="15" t="s">
        <v>233</v>
      </c>
      <c r="C502" s="7"/>
      <c r="D502" s="10"/>
      <c r="E502" s="10"/>
      <c r="F502" s="10"/>
      <c r="G502" s="10"/>
      <c r="H502" s="10"/>
      <c r="I502" s="10"/>
      <c r="J502" s="10"/>
      <c r="K502" s="11"/>
      <c r="L502" s="19"/>
      <c r="M502" s="14"/>
      <c r="N502" s="10"/>
      <c r="O502" s="14"/>
      <c r="P502" s="7">
        <v>3</v>
      </c>
      <c r="Q502" s="14"/>
      <c r="R502" s="11"/>
      <c r="S502" s="14"/>
      <c r="T502" s="7">
        <v>34</v>
      </c>
      <c r="U502" s="19"/>
      <c r="V502" s="14"/>
      <c r="W502" s="10"/>
      <c r="X502" s="11"/>
      <c r="Y502" s="14"/>
      <c r="Z502" s="11"/>
      <c r="AA502" s="14"/>
      <c r="AB502" s="11"/>
      <c r="AC502" s="14"/>
      <c r="AD502" s="14">
        <v>1.2</v>
      </c>
      <c r="AE502" s="14"/>
      <c r="AF502" s="7"/>
    </row>
    <row r="503" spans="1:32" ht="101.25" thickBot="1">
      <c r="A503" s="14">
        <v>3</v>
      </c>
      <c r="B503" s="15" t="s">
        <v>42</v>
      </c>
      <c r="C503" s="10">
        <v>50</v>
      </c>
      <c r="D503" s="10"/>
      <c r="E503" s="10"/>
      <c r="F503" s="10"/>
      <c r="G503" s="10"/>
      <c r="H503" s="10"/>
      <c r="I503" s="10"/>
      <c r="J503" s="10"/>
      <c r="K503" s="11"/>
      <c r="L503" s="19"/>
      <c r="M503" s="14"/>
      <c r="N503" s="10"/>
      <c r="O503" s="14"/>
      <c r="P503" s="11"/>
      <c r="Q503" s="7">
        <v>5</v>
      </c>
      <c r="R503" s="11"/>
      <c r="S503" s="14"/>
      <c r="T503" s="11"/>
      <c r="U503" s="19"/>
      <c r="V503" s="14"/>
      <c r="W503" s="9"/>
      <c r="X503" s="11"/>
      <c r="Y503" s="14"/>
      <c r="Z503" s="11"/>
      <c r="AA503" s="14">
        <v>10.7</v>
      </c>
      <c r="AB503" s="11"/>
      <c r="AC503" s="14"/>
      <c r="AD503" s="10"/>
      <c r="AE503" s="14"/>
      <c r="AF503" s="10"/>
    </row>
    <row r="504" spans="1:32" ht="51" thickBot="1">
      <c r="A504" s="14"/>
      <c r="B504" s="15" t="s">
        <v>7</v>
      </c>
      <c r="C504" s="14">
        <f aca="true" t="shared" si="102" ref="C504:AF504">SUM(C501:C503)</f>
        <v>50</v>
      </c>
      <c r="D504" s="14">
        <f t="shared" si="102"/>
        <v>0</v>
      </c>
      <c r="E504" s="14">
        <f t="shared" si="102"/>
        <v>0</v>
      </c>
      <c r="F504" s="14">
        <f t="shared" si="102"/>
        <v>0</v>
      </c>
      <c r="G504" s="14">
        <f t="shared" si="102"/>
        <v>18</v>
      </c>
      <c r="H504" s="14">
        <f t="shared" si="102"/>
        <v>0</v>
      </c>
      <c r="I504" s="14">
        <f t="shared" si="102"/>
        <v>0</v>
      </c>
      <c r="J504" s="14">
        <f t="shared" si="102"/>
        <v>0</v>
      </c>
      <c r="K504" s="19">
        <f t="shared" si="102"/>
        <v>0</v>
      </c>
      <c r="L504" s="19">
        <f t="shared" si="102"/>
        <v>0</v>
      </c>
      <c r="M504" s="19">
        <f t="shared" si="102"/>
        <v>0</v>
      </c>
      <c r="N504" s="19">
        <f t="shared" si="102"/>
        <v>0</v>
      </c>
      <c r="O504" s="19">
        <f t="shared" si="102"/>
        <v>0</v>
      </c>
      <c r="P504" s="19">
        <f t="shared" si="102"/>
        <v>6</v>
      </c>
      <c r="Q504" s="19">
        <f t="shared" si="102"/>
        <v>7</v>
      </c>
      <c r="R504" s="19">
        <f t="shared" si="102"/>
        <v>0</v>
      </c>
      <c r="S504" s="19">
        <f t="shared" si="102"/>
        <v>0</v>
      </c>
      <c r="T504" s="19">
        <f t="shared" si="102"/>
        <v>214</v>
      </c>
      <c r="U504" s="19">
        <f t="shared" si="102"/>
        <v>0</v>
      </c>
      <c r="V504" s="19">
        <f t="shared" si="102"/>
        <v>0</v>
      </c>
      <c r="W504" s="19">
        <f t="shared" si="102"/>
        <v>0</v>
      </c>
      <c r="X504" s="14">
        <f t="shared" si="102"/>
        <v>0</v>
      </c>
      <c r="Y504" s="14">
        <f t="shared" si="102"/>
        <v>0</v>
      </c>
      <c r="Z504" s="10">
        <f t="shared" si="102"/>
        <v>0</v>
      </c>
      <c r="AA504" s="14">
        <f t="shared" si="102"/>
        <v>10.7</v>
      </c>
      <c r="AB504" s="14">
        <f t="shared" si="102"/>
        <v>0</v>
      </c>
      <c r="AC504" s="14">
        <f t="shared" si="102"/>
        <v>0</v>
      </c>
      <c r="AD504" s="14">
        <f t="shared" si="102"/>
        <v>1.2</v>
      </c>
      <c r="AE504" s="14">
        <f t="shared" si="102"/>
        <v>0</v>
      </c>
      <c r="AF504" s="14">
        <f t="shared" si="102"/>
        <v>0</v>
      </c>
    </row>
    <row r="505" spans="1:32" ht="48.75" customHeight="1" thickBot="1">
      <c r="A505" s="277" t="s">
        <v>59</v>
      </c>
      <c r="B505" s="278"/>
      <c r="C505" s="278"/>
      <c r="D505" s="278"/>
      <c r="E505" s="278"/>
      <c r="F505" s="278"/>
      <c r="G505" s="278"/>
      <c r="H505" s="278"/>
      <c r="I505" s="278"/>
      <c r="J505" s="278"/>
      <c r="K505" s="278"/>
      <c r="L505" s="278"/>
      <c r="M505" s="278"/>
      <c r="N505" s="278"/>
      <c r="O505" s="278"/>
      <c r="P505" s="278"/>
      <c r="Q505" s="278"/>
      <c r="R505" s="278"/>
      <c r="S505" s="278"/>
      <c r="T505" s="278"/>
      <c r="U505" s="278"/>
      <c r="V505" s="278"/>
      <c r="W505" s="278"/>
      <c r="X505" s="278"/>
      <c r="Y505" s="278"/>
      <c r="Z505" s="278"/>
      <c r="AA505" s="278"/>
      <c r="AB505" s="278"/>
      <c r="AC505" s="278"/>
      <c r="AD505" s="278"/>
      <c r="AE505" s="278"/>
      <c r="AF505" s="279"/>
    </row>
    <row r="506" spans="1:32" ht="101.25" thickBot="1">
      <c r="A506" s="14" t="s">
        <v>37</v>
      </c>
      <c r="B506" s="8" t="s">
        <v>129</v>
      </c>
      <c r="C506" s="7"/>
      <c r="D506" s="10"/>
      <c r="E506" s="10"/>
      <c r="F506" s="10"/>
      <c r="G506" s="10"/>
      <c r="H506" s="10"/>
      <c r="I506" s="10"/>
      <c r="J506" s="10"/>
      <c r="K506" s="11">
        <v>100</v>
      </c>
      <c r="L506" s="19"/>
      <c r="M506" s="14"/>
      <c r="N506" s="10"/>
      <c r="O506" s="11"/>
      <c r="P506" s="7"/>
      <c r="Q506" s="11"/>
      <c r="R506" s="7"/>
      <c r="S506" s="11"/>
      <c r="T506" s="7"/>
      <c r="U506" s="11"/>
      <c r="V506" s="14"/>
      <c r="W506" s="9"/>
      <c r="X506" s="11"/>
      <c r="Y506" s="7"/>
      <c r="Z506" s="9"/>
      <c r="AA506" s="11"/>
      <c r="AB506" s="7"/>
      <c r="AC506" s="11"/>
      <c r="AD506" s="7"/>
      <c r="AE506" s="7"/>
      <c r="AF506" s="10"/>
    </row>
    <row r="507" spans="1:32" ht="51" thickBot="1">
      <c r="A507" s="14"/>
      <c r="B507" s="15" t="s">
        <v>31</v>
      </c>
      <c r="C507" s="7">
        <f>SUM(C506)</f>
        <v>0</v>
      </c>
      <c r="D507" s="7">
        <f aca="true" t="shared" si="103" ref="D507:AF507">SUM(D506)</f>
        <v>0</v>
      </c>
      <c r="E507" s="7">
        <f t="shared" si="103"/>
        <v>0</v>
      </c>
      <c r="F507" s="7">
        <f t="shared" si="103"/>
        <v>0</v>
      </c>
      <c r="G507" s="7">
        <f t="shared" si="103"/>
        <v>0</v>
      </c>
      <c r="H507" s="7">
        <f t="shared" si="103"/>
        <v>0</v>
      </c>
      <c r="I507" s="7">
        <f t="shared" si="103"/>
        <v>0</v>
      </c>
      <c r="J507" s="7">
        <f t="shared" si="103"/>
        <v>0</v>
      </c>
      <c r="K507" s="7">
        <f t="shared" si="103"/>
        <v>100</v>
      </c>
      <c r="L507" s="7">
        <f t="shared" si="103"/>
        <v>0</v>
      </c>
      <c r="M507" s="7">
        <f t="shared" si="103"/>
        <v>0</v>
      </c>
      <c r="N507" s="7">
        <f t="shared" si="103"/>
        <v>0</v>
      </c>
      <c r="O507" s="7">
        <f t="shared" si="103"/>
        <v>0</v>
      </c>
      <c r="P507" s="7">
        <f t="shared" si="103"/>
        <v>0</v>
      </c>
      <c r="Q507" s="7">
        <f t="shared" si="103"/>
        <v>0</v>
      </c>
      <c r="R507" s="7">
        <f t="shared" si="103"/>
        <v>0</v>
      </c>
      <c r="S507" s="7">
        <f t="shared" si="103"/>
        <v>0</v>
      </c>
      <c r="T507" s="7">
        <f t="shared" si="103"/>
        <v>0</v>
      </c>
      <c r="U507" s="7">
        <f t="shared" si="103"/>
        <v>0</v>
      </c>
      <c r="V507" s="7">
        <f t="shared" si="103"/>
        <v>0</v>
      </c>
      <c r="W507" s="7">
        <f t="shared" si="103"/>
        <v>0</v>
      </c>
      <c r="X507" s="7">
        <f t="shared" si="103"/>
        <v>0</v>
      </c>
      <c r="Y507" s="7">
        <f t="shared" si="103"/>
        <v>0</v>
      </c>
      <c r="Z507" s="7">
        <f t="shared" si="103"/>
        <v>0</v>
      </c>
      <c r="AA507" s="7">
        <f t="shared" si="103"/>
        <v>0</v>
      </c>
      <c r="AB507" s="7">
        <f t="shared" si="103"/>
        <v>0</v>
      </c>
      <c r="AC507" s="7">
        <f t="shared" si="103"/>
        <v>0</v>
      </c>
      <c r="AD507" s="7">
        <f t="shared" si="103"/>
        <v>0</v>
      </c>
      <c r="AE507" s="7">
        <f t="shared" si="103"/>
        <v>0</v>
      </c>
      <c r="AF507" s="7">
        <f t="shared" si="103"/>
        <v>0</v>
      </c>
    </row>
    <row r="508" spans="1:32" ht="51" thickBot="1">
      <c r="A508" s="277" t="s">
        <v>34</v>
      </c>
      <c r="B508" s="278"/>
      <c r="C508" s="278"/>
      <c r="D508" s="278"/>
      <c r="E508" s="278"/>
      <c r="F508" s="278"/>
      <c r="G508" s="278"/>
      <c r="H508" s="278"/>
      <c r="I508" s="278"/>
      <c r="J508" s="278"/>
      <c r="K508" s="278"/>
      <c r="L508" s="278"/>
      <c r="M508" s="278"/>
      <c r="N508" s="278"/>
      <c r="O508" s="278"/>
      <c r="P508" s="278"/>
      <c r="Q508" s="278"/>
      <c r="R508" s="278"/>
      <c r="S508" s="278"/>
      <c r="T508" s="278"/>
      <c r="U508" s="278"/>
      <c r="V508" s="278"/>
      <c r="W508" s="278"/>
      <c r="X508" s="278"/>
      <c r="Y508" s="278"/>
      <c r="Z508" s="278"/>
      <c r="AA508" s="278"/>
      <c r="AB508" s="278"/>
      <c r="AC508" s="278"/>
      <c r="AD508" s="278"/>
      <c r="AE508" s="278"/>
      <c r="AF508" s="279"/>
    </row>
    <row r="509" spans="1:32" ht="108.75" customHeight="1" thickBot="1">
      <c r="A509" s="14">
        <v>18</v>
      </c>
      <c r="B509" s="26" t="s">
        <v>125</v>
      </c>
      <c r="C509" s="7"/>
      <c r="D509" s="10"/>
      <c r="E509" s="10"/>
      <c r="F509" s="10"/>
      <c r="G509" s="10"/>
      <c r="H509" s="10"/>
      <c r="I509" s="10"/>
      <c r="J509" s="10">
        <v>60</v>
      </c>
      <c r="K509" s="11"/>
      <c r="L509" s="19"/>
      <c r="M509" s="14"/>
      <c r="N509" s="10"/>
      <c r="O509" s="11"/>
      <c r="P509" s="14"/>
      <c r="Q509" s="11"/>
      <c r="R509" s="14"/>
      <c r="S509" s="11"/>
      <c r="T509" s="14"/>
      <c r="U509" s="11"/>
      <c r="V509" s="14"/>
      <c r="W509" s="10"/>
      <c r="X509" s="11"/>
      <c r="Y509" s="7"/>
      <c r="Z509" s="10"/>
      <c r="AA509" s="11"/>
      <c r="AB509" s="14"/>
      <c r="AC509" s="7"/>
      <c r="AD509" s="11"/>
      <c r="AE509" s="14"/>
      <c r="AF509" s="75"/>
    </row>
    <row r="510" spans="1:32" ht="151.5" thickBot="1">
      <c r="A510" s="21">
        <v>101</v>
      </c>
      <c r="B510" s="28" t="s">
        <v>313</v>
      </c>
      <c r="C510" s="23"/>
      <c r="D510" s="24"/>
      <c r="E510" s="24"/>
      <c r="F510" s="24"/>
      <c r="G510" s="24"/>
      <c r="H510" s="24"/>
      <c r="I510" s="24">
        <v>33</v>
      </c>
      <c r="J510" s="24">
        <v>64.4</v>
      </c>
      <c r="K510" s="25"/>
      <c r="L510" s="33"/>
      <c r="M510" s="21"/>
      <c r="N510" s="24"/>
      <c r="O510" s="25"/>
      <c r="P510" s="23"/>
      <c r="Q510" s="25">
        <v>2</v>
      </c>
      <c r="R510" s="23"/>
      <c r="S510" s="25"/>
      <c r="T510" s="23"/>
      <c r="U510" s="33"/>
      <c r="V510" s="21"/>
      <c r="W510" s="24">
        <v>13</v>
      </c>
      <c r="X510" s="25"/>
      <c r="Y510" s="21"/>
      <c r="Z510" s="27">
        <v>6</v>
      </c>
      <c r="AA510" s="25"/>
      <c r="AB510" s="23"/>
      <c r="AC510" s="25"/>
      <c r="AD510" s="21"/>
      <c r="AE510" s="23"/>
      <c r="AF510" s="24"/>
    </row>
    <row r="511" spans="1:32" ht="68.25" customHeight="1" thickBot="1">
      <c r="A511" s="14">
        <v>102</v>
      </c>
      <c r="B511" s="15" t="s">
        <v>260</v>
      </c>
      <c r="C511" s="24">
        <v>8</v>
      </c>
      <c r="D511" s="24"/>
      <c r="E511" s="24">
        <v>5</v>
      </c>
      <c r="F511" s="24"/>
      <c r="G511" s="24"/>
      <c r="H511" s="24"/>
      <c r="I511" s="24"/>
      <c r="J511" s="24">
        <v>13</v>
      </c>
      <c r="K511" s="25"/>
      <c r="L511" s="33"/>
      <c r="M511" s="21"/>
      <c r="N511" s="24"/>
      <c r="O511" s="24"/>
      <c r="P511" s="24"/>
      <c r="Q511" s="24"/>
      <c r="R511" s="24">
        <v>5</v>
      </c>
      <c r="S511" s="24">
        <v>15</v>
      </c>
      <c r="T511" s="24">
        <v>11</v>
      </c>
      <c r="U511" s="25"/>
      <c r="V511" s="21"/>
      <c r="W511" s="24">
        <v>56</v>
      </c>
      <c r="X511" s="24"/>
      <c r="Y511" s="24"/>
      <c r="Z511" s="24"/>
      <c r="AA511" s="24"/>
      <c r="AB511" s="24"/>
      <c r="AC511" s="24"/>
      <c r="AD511" s="24"/>
      <c r="AE511" s="24"/>
      <c r="AF511" s="24"/>
    </row>
    <row r="512" spans="1:32" ht="101.25" thickBot="1">
      <c r="A512" s="14">
        <v>49</v>
      </c>
      <c r="B512" s="15" t="s">
        <v>93</v>
      </c>
      <c r="C512" s="7"/>
      <c r="D512" s="10"/>
      <c r="E512" s="10"/>
      <c r="F512" s="10"/>
      <c r="G512" s="10"/>
      <c r="H512" s="10">
        <v>48</v>
      </c>
      <c r="I512" s="10"/>
      <c r="J512" s="10"/>
      <c r="K512" s="11"/>
      <c r="L512" s="19"/>
      <c r="M512" s="14"/>
      <c r="N512" s="10"/>
      <c r="O512" s="10"/>
      <c r="P512" s="10"/>
      <c r="Q512" s="10">
        <v>3</v>
      </c>
      <c r="R512" s="10"/>
      <c r="S512" s="10"/>
      <c r="T512" s="10"/>
      <c r="U512" s="11"/>
      <c r="V512" s="14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</row>
    <row r="513" spans="1:32" ht="51" thickBot="1">
      <c r="A513" s="14">
        <v>7</v>
      </c>
      <c r="B513" s="15" t="s">
        <v>47</v>
      </c>
      <c r="C513" s="7"/>
      <c r="D513" s="10"/>
      <c r="E513" s="10"/>
      <c r="F513" s="10"/>
      <c r="G513" s="10"/>
      <c r="H513" s="10"/>
      <c r="I513" s="10"/>
      <c r="J513" s="10"/>
      <c r="K513" s="11"/>
      <c r="L513" s="19"/>
      <c r="M513" s="14"/>
      <c r="N513" s="10">
        <v>18</v>
      </c>
      <c r="O513" s="11"/>
      <c r="P513" s="14">
        <v>14</v>
      </c>
      <c r="Q513" s="11"/>
      <c r="R513" s="14"/>
      <c r="S513" s="11"/>
      <c r="T513" s="14"/>
      <c r="U513" s="19"/>
      <c r="V513" s="14"/>
      <c r="W513" s="10"/>
      <c r="X513" s="11"/>
      <c r="Y513" s="14"/>
      <c r="Z513" s="10"/>
      <c r="AA513" s="11"/>
      <c r="AB513" s="14"/>
      <c r="AC513" s="11"/>
      <c r="AD513" s="14"/>
      <c r="AE513" s="14"/>
      <c r="AF513" s="10"/>
    </row>
    <row r="514" spans="1:32" ht="101.25" thickBot="1">
      <c r="A514" s="14" t="s">
        <v>37</v>
      </c>
      <c r="B514" s="15" t="s">
        <v>75</v>
      </c>
      <c r="C514" s="10"/>
      <c r="D514" s="10">
        <v>50</v>
      </c>
      <c r="E514" s="10"/>
      <c r="F514" s="10"/>
      <c r="G514" s="10"/>
      <c r="H514" s="10"/>
      <c r="I514" s="9"/>
      <c r="J514" s="9"/>
      <c r="K514" s="17"/>
      <c r="L514" s="16"/>
      <c r="M514" s="7"/>
      <c r="N514" s="9"/>
      <c r="O514" s="9"/>
      <c r="P514" s="9"/>
      <c r="Q514" s="9"/>
      <c r="R514" s="9"/>
      <c r="S514" s="9"/>
      <c r="T514" s="9"/>
      <c r="U514" s="17"/>
      <c r="V514" s="7"/>
      <c r="W514" s="9"/>
      <c r="X514" s="9"/>
      <c r="Y514" s="9"/>
      <c r="Z514" s="9"/>
      <c r="AA514" s="9"/>
      <c r="AB514" s="9"/>
      <c r="AC514" s="9"/>
      <c r="AD514" s="9"/>
      <c r="AE514" s="9"/>
      <c r="AF514" s="9"/>
    </row>
    <row r="515" spans="1:32" ht="51" thickBot="1">
      <c r="A515" s="7"/>
      <c r="B515" s="8" t="s">
        <v>31</v>
      </c>
      <c r="C515" s="7">
        <f aca="true" t="shared" si="104" ref="C515:AF515">SUM(C509:C514)</f>
        <v>8</v>
      </c>
      <c r="D515" s="7">
        <f t="shared" si="104"/>
        <v>50</v>
      </c>
      <c r="E515" s="7">
        <f t="shared" si="104"/>
        <v>5</v>
      </c>
      <c r="F515" s="7">
        <f t="shared" si="104"/>
        <v>0</v>
      </c>
      <c r="G515" s="7">
        <f t="shared" si="104"/>
        <v>0</v>
      </c>
      <c r="H515" s="7">
        <f t="shared" si="104"/>
        <v>48</v>
      </c>
      <c r="I515" s="7">
        <f t="shared" si="104"/>
        <v>33</v>
      </c>
      <c r="J515" s="7">
        <f t="shared" si="104"/>
        <v>137.4</v>
      </c>
      <c r="K515" s="16">
        <f t="shared" si="104"/>
        <v>0</v>
      </c>
      <c r="L515" s="16">
        <f t="shared" si="104"/>
        <v>0</v>
      </c>
      <c r="M515" s="16">
        <f t="shared" si="104"/>
        <v>0</v>
      </c>
      <c r="N515" s="16">
        <f t="shared" si="104"/>
        <v>18</v>
      </c>
      <c r="O515" s="16">
        <f t="shared" si="104"/>
        <v>0</v>
      </c>
      <c r="P515" s="16">
        <f t="shared" si="104"/>
        <v>14</v>
      </c>
      <c r="Q515" s="16">
        <f t="shared" si="104"/>
        <v>5</v>
      </c>
      <c r="R515" s="16">
        <f t="shared" si="104"/>
        <v>5</v>
      </c>
      <c r="S515" s="16">
        <f t="shared" si="104"/>
        <v>15</v>
      </c>
      <c r="T515" s="16">
        <f t="shared" si="104"/>
        <v>11</v>
      </c>
      <c r="U515" s="16">
        <f t="shared" si="104"/>
        <v>0</v>
      </c>
      <c r="V515" s="16">
        <f t="shared" si="104"/>
        <v>0</v>
      </c>
      <c r="W515" s="16">
        <f t="shared" si="104"/>
        <v>69</v>
      </c>
      <c r="X515" s="16">
        <f t="shared" si="104"/>
        <v>0</v>
      </c>
      <c r="Y515" s="7">
        <f t="shared" si="104"/>
        <v>0</v>
      </c>
      <c r="Z515" s="9">
        <f t="shared" si="104"/>
        <v>6</v>
      </c>
      <c r="AA515" s="7">
        <f t="shared" si="104"/>
        <v>0</v>
      </c>
      <c r="AB515" s="7">
        <f t="shared" si="104"/>
        <v>0</v>
      </c>
      <c r="AC515" s="7">
        <f t="shared" si="104"/>
        <v>0</v>
      </c>
      <c r="AD515" s="7">
        <f t="shared" si="104"/>
        <v>0</v>
      </c>
      <c r="AE515" s="7">
        <f t="shared" si="104"/>
        <v>0</v>
      </c>
      <c r="AF515" s="7">
        <f t="shared" si="104"/>
        <v>0</v>
      </c>
    </row>
    <row r="516" spans="1:32" ht="48.75" customHeight="1" thickBot="1">
      <c r="A516" s="272" t="s">
        <v>30</v>
      </c>
      <c r="B516" s="273"/>
      <c r="C516" s="273"/>
      <c r="D516" s="273"/>
      <c r="E516" s="273"/>
      <c r="F516" s="273"/>
      <c r="G516" s="273"/>
      <c r="H516" s="273"/>
      <c r="I516" s="273"/>
      <c r="J516" s="273"/>
      <c r="K516" s="273"/>
      <c r="L516" s="273"/>
      <c r="M516" s="273"/>
      <c r="N516" s="273"/>
      <c r="O516" s="273"/>
      <c r="P516" s="273"/>
      <c r="Q516" s="273"/>
      <c r="R516" s="273"/>
      <c r="S516" s="273"/>
      <c r="T516" s="273"/>
      <c r="U516" s="273"/>
      <c r="V516" s="273"/>
      <c r="W516" s="273"/>
      <c r="X516" s="273"/>
      <c r="Y516" s="273"/>
      <c r="Z516" s="273"/>
      <c r="AA516" s="273"/>
      <c r="AB516" s="273"/>
      <c r="AC516" s="273"/>
      <c r="AD516" s="273"/>
      <c r="AE516" s="273"/>
      <c r="AF516" s="274"/>
    </row>
    <row r="517" spans="1:32" ht="96.75" customHeight="1" thickBot="1">
      <c r="A517" s="14">
        <v>8.9</v>
      </c>
      <c r="B517" s="18" t="s">
        <v>237</v>
      </c>
      <c r="C517" s="14"/>
      <c r="D517" s="10"/>
      <c r="E517" s="14"/>
      <c r="F517" s="14"/>
      <c r="G517" s="14"/>
      <c r="H517" s="10"/>
      <c r="I517" s="10"/>
      <c r="J517" s="10"/>
      <c r="K517" s="11"/>
      <c r="L517" s="19"/>
      <c r="M517" s="14"/>
      <c r="N517" s="11"/>
      <c r="O517" s="7"/>
      <c r="P517" s="11"/>
      <c r="Q517" s="7"/>
      <c r="R517" s="11"/>
      <c r="S517" s="7"/>
      <c r="T517" s="11">
        <v>206</v>
      </c>
      <c r="U517" s="16"/>
      <c r="V517" s="14"/>
      <c r="W517" s="11"/>
      <c r="X517" s="7"/>
      <c r="Y517" s="7"/>
      <c r="Z517" s="11"/>
      <c r="AA517" s="7"/>
      <c r="AB517" s="7"/>
      <c r="AC517" s="11"/>
      <c r="AD517" s="7"/>
      <c r="AE517" s="10"/>
      <c r="AF517" s="10"/>
    </row>
    <row r="518" spans="1:32" ht="96.75" customHeight="1" thickBot="1">
      <c r="A518" s="14" t="s">
        <v>37</v>
      </c>
      <c r="B518" s="15" t="s">
        <v>306</v>
      </c>
      <c r="C518" s="7"/>
      <c r="D518" s="10"/>
      <c r="E518" s="10"/>
      <c r="F518" s="10"/>
      <c r="G518" s="10"/>
      <c r="H518" s="10"/>
      <c r="I518" s="10"/>
      <c r="J518" s="10"/>
      <c r="K518" s="11"/>
      <c r="L518" s="19"/>
      <c r="M518" s="14"/>
      <c r="N518" s="10"/>
      <c r="O518" s="10">
        <v>60</v>
      </c>
      <c r="P518" s="10"/>
      <c r="Q518" s="10"/>
      <c r="R518" s="10"/>
      <c r="S518" s="10"/>
      <c r="T518" s="10"/>
      <c r="U518" s="11"/>
      <c r="V518" s="14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</row>
    <row r="519" spans="1:32" ht="51" thickBot="1">
      <c r="A519" s="14"/>
      <c r="B519" s="15" t="s">
        <v>7</v>
      </c>
      <c r="C519" s="7">
        <f aca="true" t="shared" si="105" ref="C519:AF519">SUM(C517:C518)</f>
        <v>0</v>
      </c>
      <c r="D519" s="7">
        <f t="shared" si="105"/>
        <v>0</v>
      </c>
      <c r="E519" s="7">
        <f t="shared" si="105"/>
        <v>0</v>
      </c>
      <c r="F519" s="7">
        <f t="shared" si="105"/>
        <v>0</v>
      </c>
      <c r="G519" s="7">
        <f t="shared" si="105"/>
        <v>0</v>
      </c>
      <c r="H519" s="7">
        <f t="shared" si="105"/>
        <v>0</v>
      </c>
      <c r="I519" s="7">
        <f t="shared" si="105"/>
        <v>0</v>
      </c>
      <c r="J519" s="7">
        <f t="shared" si="105"/>
        <v>0</v>
      </c>
      <c r="K519" s="7">
        <f t="shared" si="105"/>
        <v>0</v>
      </c>
      <c r="L519" s="7">
        <f t="shared" si="105"/>
        <v>0</v>
      </c>
      <c r="M519" s="7">
        <f t="shared" si="105"/>
        <v>0</v>
      </c>
      <c r="N519" s="7">
        <f t="shared" si="105"/>
        <v>0</v>
      </c>
      <c r="O519" s="7">
        <f t="shared" si="105"/>
        <v>60</v>
      </c>
      <c r="P519" s="7">
        <f t="shared" si="105"/>
        <v>0</v>
      </c>
      <c r="Q519" s="7">
        <f t="shared" si="105"/>
        <v>0</v>
      </c>
      <c r="R519" s="7">
        <f t="shared" si="105"/>
        <v>0</v>
      </c>
      <c r="S519" s="7">
        <f t="shared" si="105"/>
        <v>0</v>
      </c>
      <c r="T519" s="7">
        <f t="shared" si="105"/>
        <v>206</v>
      </c>
      <c r="U519" s="7">
        <f t="shared" si="105"/>
        <v>0</v>
      </c>
      <c r="V519" s="7">
        <f t="shared" si="105"/>
        <v>0</v>
      </c>
      <c r="W519" s="7">
        <f t="shared" si="105"/>
        <v>0</v>
      </c>
      <c r="X519" s="7">
        <f t="shared" si="105"/>
        <v>0</v>
      </c>
      <c r="Y519" s="7">
        <f t="shared" si="105"/>
        <v>0</v>
      </c>
      <c r="Z519" s="7">
        <f t="shared" si="105"/>
        <v>0</v>
      </c>
      <c r="AA519" s="7">
        <f t="shared" si="105"/>
        <v>0</v>
      </c>
      <c r="AB519" s="7">
        <f t="shared" si="105"/>
        <v>0</v>
      </c>
      <c r="AC519" s="7">
        <f t="shared" si="105"/>
        <v>0</v>
      </c>
      <c r="AD519" s="7">
        <f t="shared" si="105"/>
        <v>0</v>
      </c>
      <c r="AE519" s="7">
        <f t="shared" si="105"/>
        <v>0</v>
      </c>
      <c r="AF519" s="7">
        <f t="shared" si="105"/>
        <v>0</v>
      </c>
    </row>
    <row r="520" spans="1:32" ht="51" thickBot="1">
      <c r="A520" s="277" t="s">
        <v>32</v>
      </c>
      <c r="B520" s="278"/>
      <c r="C520" s="278"/>
      <c r="D520" s="278"/>
      <c r="E520" s="278"/>
      <c r="F520" s="278"/>
      <c r="G520" s="278"/>
      <c r="H520" s="278"/>
      <c r="I520" s="278"/>
      <c r="J520" s="278"/>
      <c r="K520" s="278"/>
      <c r="L520" s="278"/>
      <c r="M520" s="278"/>
      <c r="N520" s="278"/>
      <c r="O520" s="278"/>
      <c r="P520" s="278"/>
      <c r="Q520" s="278"/>
      <c r="R520" s="278"/>
      <c r="S520" s="278"/>
      <c r="T520" s="278"/>
      <c r="U520" s="278"/>
      <c r="V520" s="278"/>
      <c r="W520" s="278"/>
      <c r="X520" s="278"/>
      <c r="Y520" s="278"/>
      <c r="Z520" s="278"/>
      <c r="AA520" s="278"/>
      <c r="AB520" s="278"/>
      <c r="AC520" s="278"/>
      <c r="AD520" s="278"/>
      <c r="AE520" s="278"/>
      <c r="AF520" s="279"/>
    </row>
    <row r="521" spans="1:32" ht="101.25" thickBot="1">
      <c r="A521" s="14">
        <v>69</v>
      </c>
      <c r="B521" s="15" t="s">
        <v>44</v>
      </c>
      <c r="C521" s="7"/>
      <c r="D521" s="10"/>
      <c r="E521" s="10"/>
      <c r="F521" s="10"/>
      <c r="G521" s="10"/>
      <c r="H521" s="10"/>
      <c r="I521" s="10"/>
      <c r="J521" s="10">
        <v>12</v>
      </c>
      <c r="K521" s="11"/>
      <c r="L521" s="19"/>
      <c r="M521" s="14"/>
      <c r="N521" s="10"/>
      <c r="O521" s="11"/>
      <c r="P521" s="14"/>
      <c r="Q521" s="11"/>
      <c r="R521" s="14">
        <v>6</v>
      </c>
      <c r="S521" s="11"/>
      <c r="T521" s="14"/>
      <c r="U521" s="11"/>
      <c r="V521" s="14"/>
      <c r="W521" s="10"/>
      <c r="X521" s="11"/>
      <c r="Y521" s="7">
        <v>68</v>
      </c>
      <c r="Z521" s="10"/>
      <c r="AA521" s="11"/>
      <c r="AB521" s="14"/>
      <c r="AC521" s="7"/>
      <c r="AD521" s="11"/>
      <c r="AE521" s="14"/>
      <c r="AF521" s="72"/>
    </row>
    <row r="522" spans="1:32" ht="48.75" customHeight="1" thickBot="1">
      <c r="A522" s="7">
        <v>41</v>
      </c>
      <c r="B522" s="15" t="s">
        <v>224</v>
      </c>
      <c r="C522" s="7"/>
      <c r="D522" s="10"/>
      <c r="E522" s="10"/>
      <c r="F522" s="10"/>
      <c r="G522" s="10"/>
      <c r="H522" s="10"/>
      <c r="I522" s="10">
        <v>129</v>
      </c>
      <c r="J522" s="10"/>
      <c r="K522" s="11"/>
      <c r="L522" s="19"/>
      <c r="M522" s="14"/>
      <c r="N522" s="10"/>
      <c r="O522" s="11"/>
      <c r="P522" s="14"/>
      <c r="Q522" s="11">
        <v>6</v>
      </c>
      <c r="R522" s="14"/>
      <c r="S522" s="11"/>
      <c r="T522" s="14"/>
      <c r="U522" s="19"/>
      <c r="V522" s="14"/>
      <c r="W522" s="10"/>
      <c r="X522" s="11"/>
      <c r="Y522" s="14"/>
      <c r="Z522" s="10"/>
      <c r="AA522" s="11"/>
      <c r="AB522" s="14"/>
      <c r="AC522" s="11"/>
      <c r="AD522" s="14"/>
      <c r="AE522" s="14"/>
      <c r="AF522" s="10"/>
    </row>
    <row r="523" spans="1:32" ht="51" thickBot="1">
      <c r="A523" s="7">
        <v>25</v>
      </c>
      <c r="B523" s="13" t="s">
        <v>8</v>
      </c>
      <c r="C523" s="7"/>
      <c r="D523" s="9"/>
      <c r="E523" s="9"/>
      <c r="F523" s="9"/>
      <c r="G523" s="9"/>
      <c r="H523" s="10"/>
      <c r="I523" s="10"/>
      <c r="J523" s="10"/>
      <c r="K523" s="11"/>
      <c r="L523" s="19"/>
      <c r="M523" s="14"/>
      <c r="N523" s="10"/>
      <c r="O523" s="11"/>
      <c r="P523" s="7">
        <v>12</v>
      </c>
      <c r="Q523" s="11"/>
      <c r="R523" s="7"/>
      <c r="S523" s="11"/>
      <c r="T523" s="7"/>
      <c r="U523" s="16"/>
      <c r="V523" s="7"/>
      <c r="W523" s="9"/>
      <c r="X523" s="11"/>
      <c r="Y523" s="7"/>
      <c r="Z523" s="9"/>
      <c r="AA523" s="11"/>
      <c r="AB523" s="7">
        <v>0.6</v>
      </c>
      <c r="AC523" s="7"/>
      <c r="AD523" s="11"/>
      <c r="AE523" s="7"/>
      <c r="AF523" s="10"/>
    </row>
    <row r="524" spans="1:32" ht="101.25" thickBot="1">
      <c r="A524" s="14" t="s">
        <v>37</v>
      </c>
      <c r="B524" s="15" t="s">
        <v>63</v>
      </c>
      <c r="C524" s="10">
        <v>35</v>
      </c>
      <c r="D524" s="10"/>
      <c r="E524" s="10"/>
      <c r="F524" s="10"/>
      <c r="G524" s="10"/>
      <c r="H524" s="10"/>
      <c r="I524" s="10"/>
      <c r="J524" s="10"/>
      <c r="K524" s="11"/>
      <c r="L524" s="19"/>
      <c r="M524" s="14"/>
      <c r="N524" s="10"/>
      <c r="O524" s="10"/>
      <c r="P524" s="10"/>
      <c r="Q524" s="10"/>
      <c r="R524" s="10"/>
      <c r="S524" s="10"/>
      <c r="T524" s="10"/>
      <c r="U524" s="11"/>
      <c r="V524" s="14"/>
      <c r="W524" s="9"/>
      <c r="X524" s="11"/>
      <c r="Y524" s="14"/>
      <c r="Z524" s="10"/>
      <c r="AA524" s="10"/>
      <c r="AB524" s="10"/>
      <c r="AC524" s="10"/>
      <c r="AD524" s="10"/>
      <c r="AE524" s="10"/>
      <c r="AF524" s="10"/>
    </row>
    <row r="525" spans="1:32" ht="151.5" thickBot="1">
      <c r="A525" s="14">
        <v>14</v>
      </c>
      <c r="B525" s="15" t="s">
        <v>203</v>
      </c>
      <c r="C525" s="7"/>
      <c r="D525" s="10"/>
      <c r="E525" s="10"/>
      <c r="F525" s="10"/>
      <c r="G525" s="10"/>
      <c r="H525" s="10"/>
      <c r="I525" s="10"/>
      <c r="J525" s="10"/>
      <c r="K525" s="10"/>
      <c r="L525" s="10"/>
      <c r="M525" s="14">
        <v>70</v>
      </c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9"/>
      <c r="AE525" s="10"/>
      <c r="AF525" s="9"/>
    </row>
    <row r="526" spans="1:32" ht="51" thickBot="1">
      <c r="A526" s="5"/>
      <c r="B526" s="15" t="s">
        <v>7</v>
      </c>
      <c r="C526" s="7">
        <f aca="true" t="shared" si="106" ref="C526:AF526">SUM(C521:C525)</f>
        <v>35</v>
      </c>
      <c r="D526" s="7">
        <f t="shared" si="106"/>
        <v>0</v>
      </c>
      <c r="E526" s="7">
        <f t="shared" si="106"/>
        <v>0</v>
      </c>
      <c r="F526" s="7">
        <f t="shared" si="106"/>
        <v>0</v>
      </c>
      <c r="G526" s="7">
        <f t="shared" si="106"/>
        <v>0</v>
      </c>
      <c r="H526" s="7">
        <f t="shared" si="106"/>
        <v>0</v>
      </c>
      <c r="I526" s="7">
        <f t="shared" si="106"/>
        <v>129</v>
      </c>
      <c r="J526" s="7">
        <f t="shared" si="106"/>
        <v>12</v>
      </c>
      <c r="K526" s="16">
        <f t="shared" si="106"/>
        <v>0</v>
      </c>
      <c r="L526" s="16">
        <f t="shared" si="106"/>
        <v>0</v>
      </c>
      <c r="M526" s="16">
        <f t="shared" si="106"/>
        <v>70</v>
      </c>
      <c r="N526" s="7">
        <f t="shared" si="106"/>
        <v>0</v>
      </c>
      <c r="O526" s="7">
        <f t="shared" si="106"/>
        <v>0</v>
      </c>
      <c r="P526" s="7">
        <f t="shared" si="106"/>
        <v>12</v>
      </c>
      <c r="Q526" s="7">
        <f t="shared" si="106"/>
        <v>6</v>
      </c>
      <c r="R526" s="7">
        <f t="shared" si="106"/>
        <v>6</v>
      </c>
      <c r="S526" s="7">
        <f t="shared" si="106"/>
        <v>0</v>
      </c>
      <c r="T526" s="7">
        <f t="shared" si="106"/>
        <v>0</v>
      </c>
      <c r="U526" s="7">
        <f t="shared" si="106"/>
        <v>0</v>
      </c>
      <c r="V526" s="7">
        <f t="shared" si="106"/>
        <v>0</v>
      </c>
      <c r="W526" s="7">
        <f t="shared" si="106"/>
        <v>0</v>
      </c>
      <c r="X526" s="7">
        <f t="shared" si="106"/>
        <v>0</v>
      </c>
      <c r="Y526" s="7">
        <f t="shared" si="106"/>
        <v>68</v>
      </c>
      <c r="Z526" s="9">
        <f t="shared" si="106"/>
        <v>0</v>
      </c>
      <c r="AA526" s="7">
        <f t="shared" si="106"/>
        <v>0</v>
      </c>
      <c r="AB526" s="7">
        <f t="shared" si="106"/>
        <v>0.6</v>
      </c>
      <c r="AC526" s="7">
        <f t="shared" si="106"/>
        <v>0</v>
      </c>
      <c r="AD526" s="7">
        <f t="shared" si="106"/>
        <v>0</v>
      </c>
      <c r="AE526" s="7">
        <f t="shared" si="106"/>
        <v>0</v>
      </c>
      <c r="AF526" s="7">
        <f t="shared" si="106"/>
        <v>0</v>
      </c>
    </row>
    <row r="527" spans="1:32" ht="101.25" thickBot="1">
      <c r="A527" s="78"/>
      <c r="B527" s="15" t="s">
        <v>76</v>
      </c>
      <c r="C527" s="7"/>
      <c r="D527" s="7"/>
      <c r="E527" s="7"/>
      <c r="F527" s="7"/>
      <c r="G527" s="7"/>
      <c r="H527" s="7"/>
      <c r="I527" s="7"/>
      <c r="J527" s="7"/>
      <c r="K527" s="16"/>
      <c r="L527" s="16"/>
      <c r="M527" s="7"/>
      <c r="N527" s="7"/>
      <c r="O527" s="7"/>
      <c r="P527" s="7"/>
      <c r="Q527" s="7"/>
      <c r="R527" s="7"/>
      <c r="S527" s="7"/>
      <c r="T527" s="7"/>
      <c r="U527" s="16"/>
      <c r="V527" s="7"/>
      <c r="W527" s="9"/>
      <c r="X527" s="7"/>
      <c r="Y527" s="7"/>
      <c r="Z527" s="9"/>
      <c r="AA527" s="7"/>
      <c r="AB527" s="7"/>
      <c r="AC527" s="7"/>
      <c r="AD527" s="7"/>
      <c r="AE527" s="7">
        <v>6</v>
      </c>
      <c r="AF527" s="7"/>
    </row>
    <row r="528" spans="1:32" s="35" customFormat="1" ht="51" thickBot="1">
      <c r="A528" s="14"/>
      <c r="B528" s="20" t="s">
        <v>11</v>
      </c>
      <c r="C528" s="30">
        <f aca="true" t="shared" si="107" ref="C528:AD528">C504+C507+C515+C519+C526</f>
        <v>93</v>
      </c>
      <c r="D528" s="30">
        <f t="shared" si="107"/>
        <v>50</v>
      </c>
      <c r="E528" s="30">
        <f t="shared" si="107"/>
        <v>5</v>
      </c>
      <c r="F528" s="30">
        <f t="shared" si="107"/>
        <v>0</v>
      </c>
      <c r="G528" s="30">
        <f t="shared" si="107"/>
        <v>18</v>
      </c>
      <c r="H528" s="30">
        <f t="shared" si="107"/>
        <v>48</v>
      </c>
      <c r="I528" s="30">
        <f t="shared" si="107"/>
        <v>162</v>
      </c>
      <c r="J528" s="30">
        <f t="shared" si="107"/>
        <v>149.4</v>
      </c>
      <c r="K528" s="30">
        <f t="shared" si="107"/>
        <v>100</v>
      </c>
      <c r="L528" s="30">
        <f t="shared" si="107"/>
        <v>0</v>
      </c>
      <c r="M528" s="30">
        <f t="shared" si="107"/>
        <v>70</v>
      </c>
      <c r="N528" s="30">
        <f t="shared" si="107"/>
        <v>18</v>
      </c>
      <c r="O528" s="30">
        <f t="shared" si="107"/>
        <v>60</v>
      </c>
      <c r="P528" s="30">
        <f t="shared" si="107"/>
        <v>32</v>
      </c>
      <c r="Q528" s="30">
        <f t="shared" si="107"/>
        <v>18</v>
      </c>
      <c r="R528" s="30">
        <f t="shared" si="107"/>
        <v>11</v>
      </c>
      <c r="S528" s="30">
        <f t="shared" si="107"/>
        <v>15</v>
      </c>
      <c r="T528" s="30">
        <f t="shared" si="107"/>
        <v>431</v>
      </c>
      <c r="U528" s="30">
        <f t="shared" si="107"/>
        <v>0</v>
      </c>
      <c r="V528" s="30">
        <f t="shared" si="107"/>
        <v>0</v>
      </c>
      <c r="W528" s="30">
        <f t="shared" si="107"/>
        <v>69</v>
      </c>
      <c r="X528" s="30">
        <f t="shared" si="107"/>
        <v>0</v>
      </c>
      <c r="Y528" s="30">
        <f t="shared" si="107"/>
        <v>68</v>
      </c>
      <c r="Z528" s="30">
        <f t="shared" si="107"/>
        <v>6</v>
      </c>
      <c r="AA528" s="30">
        <f t="shared" si="107"/>
        <v>10.7</v>
      </c>
      <c r="AB528" s="30">
        <f t="shared" si="107"/>
        <v>0.6</v>
      </c>
      <c r="AC528" s="30">
        <f t="shared" si="107"/>
        <v>0</v>
      </c>
      <c r="AD528" s="30">
        <f t="shared" si="107"/>
        <v>1.2</v>
      </c>
      <c r="AE528" s="30">
        <v>6</v>
      </c>
      <c r="AF528" s="30">
        <f>AF504+AF507+AF515+AF519+AF526</f>
        <v>0</v>
      </c>
    </row>
    <row r="529" spans="1:32" s="35" customFormat="1" ht="51" thickBot="1">
      <c r="A529" s="272" t="s">
        <v>43</v>
      </c>
      <c r="B529" s="273"/>
      <c r="C529" s="273"/>
      <c r="D529" s="273"/>
      <c r="E529" s="273"/>
      <c r="F529" s="273"/>
      <c r="G529" s="273"/>
      <c r="H529" s="273"/>
      <c r="I529" s="273"/>
      <c r="J529" s="273"/>
      <c r="K529" s="273"/>
      <c r="L529" s="273"/>
      <c r="M529" s="273"/>
      <c r="N529" s="273"/>
      <c r="O529" s="273"/>
      <c r="P529" s="273"/>
      <c r="Q529" s="273"/>
      <c r="R529" s="273"/>
      <c r="S529" s="273"/>
      <c r="T529" s="273"/>
      <c r="U529" s="273"/>
      <c r="V529" s="273"/>
      <c r="W529" s="273"/>
      <c r="X529" s="273"/>
      <c r="Y529" s="273"/>
      <c r="Z529" s="273"/>
      <c r="AA529" s="273"/>
      <c r="AB529" s="273"/>
      <c r="AC529" s="273"/>
      <c r="AD529" s="273"/>
      <c r="AE529" s="273"/>
      <c r="AF529" s="274"/>
    </row>
    <row r="530" spans="1:32" ht="51" thickBot="1">
      <c r="A530" s="272" t="s">
        <v>140</v>
      </c>
      <c r="B530" s="273"/>
      <c r="C530" s="273"/>
      <c r="D530" s="273"/>
      <c r="E530" s="273"/>
      <c r="F530" s="273"/>
      <c r="G530" s="273"/>
      <c r="H530" s="273"/>
      <c r="I530" s="273"/>
      <c r="J530" s="273"/>
      <c r="K530" s="273"/>
      <c r="L530" s="273"/>
      <c r="M530" s="273"/>
      <c r="N530" s="273"/>
      <c r="O530" s="273"/>
      <c r="P530" s="273"/>
      <c r="Q530" s="273"/>
      <c r="R530" s="273"/>
      <c r="S530" s="273"/>
      <c r="T530" s="273"/>
      <c r="U530" s="273"/>
      <c r="V530" s="273"/>
      <c r="W530" s="273"/>
      <c r="X530" s="273"/>
      <c r="Y530" s="273"/>
      <c r="Z530" s="273"/>
      <c r="AA530" s="273"/>
      <c r="AB530" s="273"/>
      <c r="AC530" s="273"/>
      <c r="AD530" s="273"/>
      <c r="AE530" s="273"/>
      <c r="AF530" s="274"/>
    </row>
    <row r="531" spans="1:32" s="37" customFormat="1" ht="45.75" customHeight="1">
      <c r="A531" s="286" t="s">
        <v>130</v>
      </c>
      <c r="B531" s="282" t="s">
        <v>24</v>
      </c>
      <c r="C531" s="268" t="s">
        <v>63</v>
      </c>
      <c r="D531" s="268" t="s">
        <v>64</v>
      </c>
      <c r="E531" s="268" t="s">
        <v>65</v>
      </c>
      <c r="F531" s="268" t="s">
        <v>66</v>
      </c>
      <c r="G531" s="268" t="s">
        <v>60</v>
      </c>
      <c r="H531" s="268" t="s">
        <v>67</v>
      </c>
      <c r="I531" s="268" t="s">
        <v>114</v>
      </c>
      <c r="J531" s="268" t="s">
        <v>108</v>
      </c>
      <c r="K531" s="79"/>
      <c r="L531" s="79"/>
      <c r="M531" s="268" t="s">
        <v>120</v>
      </c>
      <c r="N531" s="268" t="s">
        <v>69</v>
      </c>
      <c r="O531" s="268" t="s">
        <v>48</v>
      </c>
      <c r="P531" s="268" t="s">
        <v>49</v>
      </c>
      <c r="Q531" s="268" t="s">
        <v>70</v>
      </c>
      <c r="R531" s="268" t="s">
        <v>50</v>
      </c>
      <c r="S531" s="268" t="s">
        <v>71</v>
      </c>
      <c r="T531" s="268" t="s">
        <v>208</v>
      </c>
      <c r="U531" s="275" t="s">
        <v>74</v>
      </c>
      <c r="V531" s="70"/>
      <c r="W531" s="270" t="s">
        <v>111</v>
      </c>
      <c r="X531" s="268" t="s">
        <v>116</v>
      </c>
      <c r="Y531" s="268" t="s">
        <v>117</v>
      </c>
      <c r="Z531" s="270" t="s">
        <v>51</v>
      </c>
      <c r="AA531" s="268" t="s">
        <v>52</v>
      </c>
      <c r="AB531" s="268" t="s">
        <v>54</v>
      </c>
      <c r="AC531" s="70"/>
      <c r="AD531" s="268" t="s">
        <v>72</v>
      </c>
      <c r="AE531" s="268" t="s">
        <v>53</v>
      </c>
      <c r="AF531" s="268" t="s">
        <v>73</v>
      </c>
    </row>
    <row r="532" spans="1:32" s="37" customFormat="1" ht="390.75" customHeight="1" thickBot="1">
      <c r="A532" s="287"/>
      <c r="B532" s="283"/>
      <c r="C532" s="269"/>
      <c r="D532" s="269"/>
      <c r="E532" s="269"/>
      <c r="F532" s="269"/>
      <c r="G532" s="269"/>
      <c r="H532" s="269"/>
      <c r="I532" s="269"/>
      <c r="J532" s="269"/>
      <c r="K532" s="80" t="s">
        <v>68</v>
      </c>
      <c r="L532" s="80" t="s">
        <v>128</v>
      </c>
      <c r="M532" s="269"/>
      <c r="N532" s="269"/>
      <c r="O532" s="269"/>
      <c r="P532" s="269"/>
      <c r="Q532" s="269"/>
      <c r="R532" s="269"/>
      <c r="S532" s="269"/>
      <c r="T532" s="269"/>
      <c r="U532" s="276"/>
      <c r="V532" s="71" t="s">
        <v>185</v>
      </c>
      <c r="W532" s="271"/>
      <c r="X532" s="269"/>
      <c r="Y532" s="269"/>
      <c r="Z532" s="271"/>
      <c r="AA532" s="269"/>
      <c r="AB532" s="269"/>
      <c r="AC532" s="71" t="s">
        <v>184</v>
      </c>
      <c r="AD532" s="269"/>
      <c r="AE532" s="269"/>
      <c r="AF532" s="269"/>
    </row>
    <row r="533" spans="1:32" s="37" customFormat="1" ht="51" thickBot="1">
      <c r="A533" s="78">
        <v>1</v>
      </c>
      <c r="B533" s="4">
        <v>2</v>
      </c>
      <c r="C533" s="6">
        <v>3</v>
      </c>
      <c r="D533" s="5">
        <v>4</v>
      </c>
      <c r="E533" s="5">
        <v>5</v>
      </c>
      <c r="F533" s="5">
        <v>6</v>
      </c>
      <c r="G533" s="5">
        <v>7</v>
      </c>
      <c r="H533" s="5" t="s">
        <v>55</v>
      </c>
      <c r="I533" s="5">
        <v>9</v>
      </c>
      <c r="J533" s="60">
        <v>10</v>
      </c>
      <c r="K533" s="73">
        <v>11</v>
      </c>
      <c r="L533" s="73">
        <v>12</v>
      </c>
      <c r="M533" s="5">
        <v>13</v>
      </c>
      <c r="N533" s="5">
        <v>14</v>
      </c>
      <c r="O533" s="5">
        <v>15</v>
      </c>
      <c r="P533" s="74">
        <v>16</v>
      </c>
      <c r="Q533" s="5">
        <v>17</v>
      </c>
      <c r="R533" s="74">
        <v>18</v>
      </c>
      <c r="S533" s="5">
        <v>19</v>
      </c>
      <c r="T533" s="74">
        <v>20</v>
      </c>
      <c r="U533" s="5">
        <v>21</v>
      </c>
      <c r="V533" s="5">
        <v>22</v>
      </c>
      <c r="W533" s="5">
        <v>23</v>
      </c>
      <c r="X533" s="75">
        <v>24</v>
      </c>
      <c r="Y533" s="75">
        <v>25</v>
      </c>
      <c r="Z533" s="74">
        <v>26</v>
      </c>
      <c r="AA533" s="5">
        <v>27</v>
      </c>
      <c r="AB533" s="5">
        <v>28</v>
      </c>
      <c r="AC533" s="74">
        <v>29</v>
      </c>
      <c r="AD533" s="5">
        <v>30</v>
      </c>
      <c r="AE533" s="5">
        <v>31</v>
      </c>
      <c r="AF533" s="5">
        <v>32</v>
      </c>
    </row>
    <row r="534" spans="1:32" s="37" customFormat="1" ht="51" thickBot="1">
      <c r="A534" s="272" t="s">
        <v>6</v>
      </c>
      <c r="B534" s="273"/>
      <c r="C534" s="273"/>
      <c r="D534" s="273"/>
      <c r="E534" s="273"/>
      <c r="F534" s="273"/>
      <c r="G534" s="273"/>
      <c r="H534" s="273"/>
      <c r="I534" s="273"/>
      <c r="J534" s="273"/>
      <c r="K534" s="273"/>
      <c r="L534" s="273"/>
      <c r="M534" s="273"/>
      <c r="N534" s="273"/>
      <c r="O534" s="273"/>
      <c r="P534" s="273"/>
      <c r="Q534" s="273"/>
      <c r="R534" s="273"/>
      <c r="S534" s="273"/>
      <c r="T534" s="273"/>
      <c r="U534" s="273"/>
      <c r="V534" s="273"/>
      <c r="W534" s="273"/>
      <c r="X534" s="273"/>
      <c r="Y534" s="273"/>
      <c r="Z534" s="273"/>
      <c r="AA534" s="273"/>
      <c r="AB534" s="273"/>
      <c r="AC534" s="273"/>
      <c r="AD534" s="273"/>
      <c r="AE534" s="273"/>
      <c r="AF534" s="274"/>
    </row>
    <row r="535" spans="1:32" ht="101.25" thickBot="1">
      <c r="A535" s="7">
        <v>70</v>
      </c>
      <c r="B535" s="8" t="s">
        <v>190</v>
      </c>
      <c r="C535" s="7"/>
      <c r="D535" s="9"/>
      <c r="E535" s="9"/>
      <c r="F535" s="9"/>
      <c r="G535" s="9">
        <v>23</v>
      </c>
      <c r="H535" s="10"/>
      <c r="I535" s="10"/>
      <c r="J535" s="10"/>
      <c r="K535" s="11"/>
      <c r="L535" s="19"/>
      <c r="M535" s="14"/>
      <c r="N535" s="10"/>
      <c r="O535" s="11"/>
      <c r="P535" s="7">
        <v>5</v>
      </c>
      <c r="Q535" s="11">
        <v>3</v>
      </c>
      <c r="R535" s="7"/>
      <c r="S535" s="11"/>
      <c r="T535" s="7">
        <v>150</v>
      </c>
      <c r="U535" s="11"/>
      <c r="V535" s="14"/>
      <c r="W535" s="9"/>
      <c r="X535" s="7"/>
      <c r="Y535" s="10"/>
      <c r="Z535" s="9"/>
      <c r="AA535" s="7"/>
      <c r="AB535" s="7"/>
      <c r="AC535" s="11"/>
      <c r="AD535" s="7"/>
      <c r="AE535" s="11"/>
      <c r="AF535" s="7"/>
    </row>
    <row r="536" spans="1:32" ht="101.25" thickBot="1">
      <c r="A536" s="14">
        <v>36</v>
      </c>
      <c r="B536" s="15" t="s">
        <v>88</v>
      </c>
      <c r="C536" s="7"/>
      <c r="D536" s="10"/>
      <c r="E536" s="10"/>
      <c r="F536" s="10"/>
      <c r="G536" s="10"/>
      <c r="H536" s="10"/>
      <c r="I536" s="10"/>
      <c r="J536" s="10"/>
      <c r="K536" s="11"/>
      <c r="L536" s="19"/>
      <c r="M536" s="14"/>
      <c r="N536" s="10"/>
      <c r="O536" s="14"/>
      <c r="P536" s="7">
        <v>12</v>
      </c>
      <c r="Q536" s="14"/>
      <c r="R536" s="11"/>
      <c r="S536" s="14"/>
      <c r="T536" s="7">
        <v>102</v>
      </c>
      <c r="U536" s="19"/>
      <c r="V536" s="14"/>
      <c r="W536" s="10"/>
      <c r="X536" s="11"/>
      <c r="Y536" s="14"/>
      <c r="Z536" s="11"/>
      <c r="AA536" s="14"/>
      <c r="AB536" s="11"/>
      <c r="AC536" s="14">
        <v>2.4</v>
      </c>
      <c r="AD536" s="14"/>
      <c r="AE536" s="14"/>
      <c r="AF536" s="7"/>
    </row>
    <row r="537" spans="1:32" ht="51" thickBot="1">
      <c r="A537" s="14">
        <v>27</v>
      </c>
      <c r="B537" s="15" t="s">
        <v>40</v>
      </c>
      <c r="C537" s="10">
        <v>50</v>
      </c>
      <c r="D537" s="9"/>
      <c r="E537" s="9"/>
      <c r="F537" s="9"/>
      <c r="G537" s="9"/>
      <c r="H537" s="10"/>
      <c r="I537" s="10"/>
      <c r="J537" s="10"/>
      <c r="K537" s="11"/>
      <c r="L537" s="19"/>
      <c r="M537" s="14"/>
      <c r="N537" s="10"/>
      <c r="O537" s="11"/>
      <c r="P537" s="7"/>
      <c r="Q537" s="11">
        <v>6</v>
      </c>
      <c r="R537" s="7"/>
      <c r="S537" s="11"/>
      <c r="T537" s="7"/>
      <c r="U537" s="11"/>
      <c r="V537" s="14"/>
      <c r="W537" s="9"/>
      <c r="X537" s="14"/>
      <c r="Y537" s="10"/>
      <c r="Z537" s="9"/>
      <c r="AA537" s="7"/>
      <c r="AB537" s="11"/>
      <c r="AC537" s="14"/>
      <c r="AD537" s="7"/>
      <c r="AE537" s="11"/>
      <c r="AF537" s="7"/>
    </row>
    <row r="538" spans="1:32" ht="51" thickBot="1">
      <c r="A538" s="14"/>
      <c r="B538" s="15" t="s">
        <v>7</v>
      </c>
      <c r="C538" s="7">
        <f>SUM(C535+C536+C537)</f>
        <v>50</v>
      </c>
      <c r="D538" s="7">
        <f aca="true" t="shared" si="108" ref="D538:AF538">SUM(D535+D536+D537)</f>
        <v>0</v>
      </c>
      <c r="E538" s="7">
        <f t="shared" si="108"/>
        <v>0</v>
      </c>
      <c r="F538" s="7">
        <f t="shared" si="108"/>
        <v>0</v>
      </c>
      <c r="G538" s="7">
        <f t="shared" si="108"/>
        <v>23</v>
      </c>
      <c r="H538" s="7">
        <f t="shared" si="108"/>
        <v>0</v>
      </c>
      <c r="I538" s="7">
        <f t="shared" si="108"/>
        <v>0</v>
      </c>
      <c r="J538" s="7">
        <f t="shared" si="108"/>
        <v>0</v>
      </c>
      <c r="K538" s="16">
        <f t="shared" si="108"/>
        <v>0</v>
      </c>
      <c r="L538" s="16">
        <f t="shared" si="108"/>
        <v>0</v>
      </c>
      <c r="M538" s="16">
        <f t="shared" si="108"/>
        <v>0</v>
      </c>
      <c r="N538" s="7">
        <f t="shared" si="108"/>
        <v>0</v>
      </c>
      <c r="O538" s="7">
        <f t="shared" si="108"/>
        <v>0</v>
      </c>
      <c r="P538" s="7">
        <f t="shared" si="108"/>
        <v>17</v>
      </c>
      <c r="Q538" s="7">
        <f t="shared" si="108"/>
        <v>9</v>
      </c>
      <c r="R538" s="7">
        <f t="shared" si="108"/>
        <v>0</v>
      </c>
      <c r="S538" s="7">
        <f t="shared" si="108"/>
        <v>0</v>
      </c>
      <c r="T538" s="7">
        <f t="shared" si="108"/>
        <v>252</v>
      </c>
      <c r="U538" s="7">
        <f t="shared" si="108"/>
        <v>0</v>
      </c>
      <c r="V538" s="7">
        <f t="shared" si="108"/>
        <v>0</v>
      </c>
      <c r="W538" s="7">
        <f t="shared" si="108"/>
        <v>0</v>
      </c>
      <c r="X538" s="7">
        <f t="shared" si="108"/>
        <v>0</v>
      </c>
      <c r="Y538" s="7">
        <f t="shared" si="108"/>
        <v>0</v>
      </c>
      <c r="Z538" s="9">
        <f t="shared" si="108"/>
        <v>0</v>
      </c>
      <c r="AA538" s="7">
        <f t="shared" si="108"/>
        <v>0</v>
      </c>
      <c r="AB538" s="7">
        <f t="shared" si="108"/>
        <v>0</v>
      </c>
      <c r="AC538" s="7">
        <f t="shared" si="108"/>
        <v>2.4</v>
      </c>
      <c r="AD538" s="7">
        <f t="shared" si="108"/>
        <v>0</v>
      </c>
      <c r="AE538" s="7">
        <f t="shared" si="108"/>
        <v>0</v>
      </c>
      <c r="AF538" s="7">
        <f t="shared" si="108"/>
        <v>0</v>
      </c>
    </row>
    <row r="539" spans="1:32" ht="48.75" customHeight="1" thickBot="1">
      <c r="A539" s="277" t="s">
        <v>59</v>
      </c>
      <c r="B539" s="278"/>
      <c r="C539" s="278"/>
      <c r="D539" s="278"/>
      <c r="E539" s="278"/>
      <c r="F539" s="278"/>
      <c r="G539" s="278"/>
      <c r="H539" s="278"/>
      <c r="I539" s="278"/>
      <c r="J539" s="278"/>
      <c r="K539" s="278"/>
      <c r="L539" s="278"/>
      <c r="M539" s="278"/>
      <c r="N539" s="278"/>
      <c r="O539" s="278"/>
      <c r="P539" s="278"/>
      <c r="Q539" s="278"/>
      <c r="R539" s="278"/>
      <c r="S539" s="278"/>
      <c r="T539" s="278"/>
      <c r="U539" s="278"/>
      <c r="V539" s="278"/>
      <c r="W539" s="278"/>
      <c r="X539" s="278"/>
      <c r="Y539" s="278"/>
      <c r="Z539" s="278"/>
      <c r="AA539" s="278"/>
      <c r="AB539" s="278"/>
      <c r="AC539" s="278"/>
      <c r="AD539" s="278"/>
      <c r="AE539" s="278"/>
      <c r="AF539" s="279"/>
    </row>
    <row r="540" spans="1:32" ht="101.25" thickBot="1">
      <c r="A540" s="14" t="s">
        <v>37</v>
      </c>
      <c r="B540" s="8" t="s">
        <v>129</v>
      </c>
      <c r="C540" s="7"/>
      <c r="D540" s="10"/>
      <c r="E540" s="10"/>
      <c r="F540" s="10"/>
      <c r="G540" s="10"/>
      <c r="H540" s="10"/>
      <c r="I540" s="10"/>
      <c r="J540" s="10"/>
      <c r="K540" s="11">
        <v>100</v>
      </c>
      <c r="L540" s="19"/>
      <c r="M540" s="14"/>
      <c r="N540" s="10"/>
      <c r="O540" s="11"/>
      <c r="P540" s="7"/>
      <c r="Q540" s="11"/>
      <c r="R540" s="7"/>
      <c r="S540" s="11"/>
      <c r="T540" s="7"/>
      <c r="U540" s="11"/>
      <c r="V540" s="14"/>
      <c r="W540" s="9"/>
      <c r="X540" s="11"/>
      <c r="Y540" s="7"/>
      <c r="Z540" s="9"/>
      <c r="AA540" s="11"/>
      <c r="AB540" s="7"/>
      <c r="AC540" s="11"/>
      <c r="AD540" s="7"/>
      <c r="AE540" s="7"/>
      <c r="AF540" s="10"/>
    </row>
    <row r="541" spans="1:32" ht="51" thickBot="1">
      <c r="A541" s="14"/>
      <c r="B541" s="15" t="s">
        <v>31</v>
      </c>
      <c r="C541" s="7">
        <f aca="true" t="shared" si="109" ref="C541:AF541">SUM(C540)</f>
        <v>0</v>
      </c>
      <c r="D541" s="7">
        <f t="shared" si="109"/>
        <v>0</v>
      </c>
      <c r="E541" s="7">
        <f t="shared" si="109"/>
        <v>0</v>
      </c>
      <c r="F541" s="7">
        <f t="shared" si="109"/>
        <v>0</v>
      </c>
      <c r="G541" s="7">
        <f t="shared" si="109"/>
        <v>0</v>
      </c>
      <c r="H541" s="7">
        <f t="shared" si="109"/>
        <v>0</v>
      </c>
      <c r="I541" s="7">
        <f t="shared" si="109"/>
        <v>0</v>
      </c>
      <c r="J541" s="7">
        <f t="shared" si="109"/>
        <v>0</v>
      </c>
      <c r="K541" s="16">
        <f t="shared" si="109"/>
        <v>100</v>
      </c>
      <c r="L541" s="16">
        <f t="shared" si="109"/>
        <v>0</v>
      </c>
      <c r="M541" s="16">
        <f t="shared" si="109"/>
        <v>0</v>
      </c>
      <c r="N541" s="16">
        <f t="shared" si="109"/>
        <v>0</v>
      </c>
      <c r="O541" s="16">
        <f t="shared" si="109"/>
        <v>0</v>
      </c>
      <c r="P541" s="16">
        <f t="shared" si="109"/>
        <v>0</v>
      </c>
      <c r="Q541" s="16">
        <f t="shared" si="109"/>
        <v>0</v>
      </c>
      <c r="R541" s="16">
        <f t="shared" si="109"/>
        <v>0</v>
      </c>
      <c r="S541" s="16">
        <f t="shared" si="109"/>
        <v>0</v>
      </c>
      <c r="T541" s="16">
        <f t="shared" si="109"/>
        <v>0</v>
      </c>
      <c r="U541" s="16">
        <f t="shared" si="109"/>
        <v>0</v>
      </c>
      <c r="V541" s="16">
        <f t="shared" si="109"/>
        <v>0</v>
      </c>
      <c r="W541" s="16">
        <f t="shared" si="109"/>
        <v>0</v>
      </c>
      <c r="X541" s="7">
        <f t="shared" si="109"/>
        <v>0</v>
      </c>
      <c r="Y541" s="7">
        <f t="shared" si="109"/>
        <v>0</v>
      </c>
      <c r="Z541" s="9">
        <f t="shared" si="109"/>
        <v>0</v>
      </c>
      <c r="AA541" s="7">
        <f t="shared" si="109"/>
        <v>0</v>
      </c>
      <c r="AB541" s="7">
        <f t="shared" si="109"/>
        <v>0</v>
      </c>
      <c r="AC541" s="7">
        <f t="shared" si="109"/>
        <v>0</v>
      </c>
      <c r="AD541" s="7">
        <f t="shared" si="109"/>
        <v>0</v>
      </c>
      <c r="AE541" s="7">
        <f t="shared" si="109"/>
        <v>0</v>
      </c>
      <c r="AF541" s="7">
        <f t="shared" si="109"/>
        <v>0</v>
      </c>
    </row>
    <row r="542" spans="1:32" ht="51" thickBot="1">
      <c r="A542" s="272" t="s">
        <v>9</v>
      </c>
      <c r="B542" s="273"/>
      <c r="C542" s="273"/>
      <c r="D542" s="273"/>
      <c r="E542" s="273"/>
      <c r="F542" s="273"/>
      <c r="G542" s="273"/>
      <c r="H542" s="273"/>
      <c r="I542" s="273"/>
      <c r="J542" s="273"/>
      <c r="K542" s="273"/>
      <c r="L542" s="273"/>
      <c r="M542" s="273"/>
      <c r="N542" s="273"/>
      <c r="O542" s="273"/>
      <c r="P542" s="273"/>
      <c r="Q542" s="273"/>
      <c r="R542" s="273"/>
      <c r="S542" s="273"/>
      <c r="T542" s="273"/>
      <c r="U542" s="273"/>
      <c r="V542" s="273"/>
      <c r="W542" s="273"/>
      <c r="X542" s="273"/>
      <c r="Y542" s="273"/>
      <c r="Z542" s="273"/>
      <c r="AA542" s="273"/>
      <c r="AB542" s="273"/>
      <c r="AC542" s="273"/>
      <c r="AD542" s="273"/>
      <c r="AE542" s="273"/>
      <c r="AF542" s="274"/>
    </row>
    <row r="543" spans="1:32" ht="192.75" customHeight="1" thickBot="1">
      <c r="A543" s="23">
        <v>28</v>
      </c>
      <c r="B543" s="28" t="s">
        <v>296</v>
      </c>
      <c r="C543" s="23"/>
      <c r="D543" s="24"/>
      <c r="E543" s="24"/>
      <c r="F543" s="24"/>
      <c r="G543" s="24"/>
      <c r="H543" s="24"/>
      <c r="I543" s="24"/>
      <c r="J543" s="24">
        <v>49</v>
      </c>
      <c r="K543" s="25"/>
      <c r="L543" s="33"/>
      <c r="M543" s="21"/>
      <c r="N543" s="24"/>
      <c r="O543" s="25"/>
      <c r="P543" s="21"/>
      <c r="Q543" s="25"/>
      <c r="R543" s="21">
        <v>4</v>
      </c>
      <c r="S543" s="25">
        <v>8</v>
      </c>
      <c r="T543" s="21"/>
      <c r="U543" s="25"/>
      <c r="V543" s="21"/>
      <c r="W543" s="24"/>
      <c r="X543" s="25"/>
      <c r="Y543" s="23"/>
      <c r="Z543" s="24"/>
      <c r="AA543" s="25"/>
      <c r="AB543" s="21"/>
      <c r="AC543" s="23"/>
      <c r="AD543" s="25"/>
      <c r="AE543" s="21"/>
      <c r="AF543" s="23"/>
    </row>
    <row r="544" spans="1:32" ht="101.25" thickBot="1">
      <c r="A544" s="7">
        <v>59</v>
      </c>
      <c r="B544" s="18" t="s">
        <v>179</v>
      </c>
      <c r="C544" s="7"/>
      <c r="D544" s="10"/>
      <c r="E544" s="10"/>
      <c r="F544" s="10"/>
      <c r="G544" s="10">
        <v>16</v>
      </c>
      <c r="H544" s="10"/>
      <c r="I544" s="10">
        <v>40</v>
      </c>
      <c r="J544" s="10">
        <v>18</v>
      </c>
      <c r="K544" s="11"/>
      <c r="L544" s="19"/>
      <c r="M544" s="14"/>
      <c r="N544" s="10"/>
      <c r="O544" s="11"/>
      <c r="P544" s="14"/>
      <c r="Q544" s="11">
        <v>2</v>
      </c>
      <c r="R544" s="14"/>
      <c r="S544" s="11"/>
      <c r="T544" s="14"/>
      <c r="U544" s="11"/>
      <c r="V544" s="14"/>
      <c r="W544" s="10">
        <v>13</v>
      </c>
      <c r="X544" s="11"/>
      <c r="Y544" s="14"/>
      <c r="Z544" s="9"/>
      <c r="AA544" s="11"/>
      <c r="AB544" s="14"/>
      <c r="AC544" s="14"/>
      <c r="AD544" s="11"/>
      <c r="AE544" s="14"/>
      <c r="AF544" s="10"/>
    </row>
    <row r="545" spans="1:32" ht="93.75" customHeight="1" thickBot="1">
      <c r="A545" s="7">
        <v>103</v>
      </c>
      <c r="B545" s="18" t="s">
        <v>261</v>
      </c>
      <c r="C545" s="14"/>
      <c r="D545" s="10"/>
      <c r="E545" s="10"/>
      <c r="F545" s="10"/>
      <c r="G545" s="10"/>
      <c r="H545" s="10"/>
      <c r="I545" s="10">
        <v>171</v>
      </c>
      <c r="J545" s="10">
        <v>41</v>
      </c>
      <c r="K545" s="10"/>
      <c r="L545" s="10"/>
      <c r="M545" s="10"/>
      <c r="N545" s="10"/>
      <c r="O545" s="10"/>
      <c r="P545" s="10"/>
      <c r="Q545" s="10">
        <v>9</v>
      </c>
      <c r="R545" s="10"/>
      <c r="S545" s="10">
        <v>5</v>
      </c>
      <c r="T545" s="10"/>
      <c r="U545" s="10"/>
      <c r="V545" s="10"/>
      <c r="W545" s="10">
        <v>63</v>
      </c>
      <c r="X545" s="10"/>
      <c r="Y545" s="10"/>
      <c r="Z545" s="10"/>
      <c r="AA545" s="10"/>
      <c r="AB545" s="10"/>
      <c r="AC545" s="10"/>
      <c r="AD545" s="10"/>
      <c r="AE545" s="10"/>
      <c r="AF545" s="10"/>
    </row>
    <row r="546" spans="1:32" ht="101.25" thickBot="1">
      <c r="A546" s="7">
        <v>22</v>
      </c>
      <c r="B546" s="15" t="s">
        <v>269</v>
      </c>
      <c r="C546" s="7"/>
      <c r="D546" s="9"/>
      <c r="E546" s="9"/>
      <c r="F546" s="10">
        <v>10</v>
      </c>
      <c r="G546" s="9"/>
      <c r="H546" s="10"/>
      <c r="I546" s="10"/>
      <c r="J546" s="10"/>
      <c r="K546" s="11"/>
      <c r="L546" s="19"/>
      <c r="M546" s="14"/>
      <c r="N546" s="10"/>
      <c r="O546" s="11"/>
      <c r="P546" s="7">
        <v>10</v>
      </c>
      <c r="Q546" s="11"/>
      <c r="R546" s="7"/>
      <c r="S546" s="11"/>
      <c r="T546" s="7"/>
      <c r="U546" s="16"/>
      <c r="V546" s="7"/>
      <c r="W546" s="9"/>
      <c r="X546" s="11"/>
      <c r="Y546" s="7"/>
      <c r="Z546" s="9"/>
      <c r="AA546" s="11"/>
      <c r="AB546" s="7"/>
      <c r="AC546" s="7"/>
      <c r="AD546" s="11"/>
      <c r="AE546" s="7"/>
      <c r="AF546" s="10"/>
    </row>
    <row r="547" spans="1:32" ht="101.25" thickBot="1">
      <c r="A547" s="14" t="s">
        <v>37</v>
      </c>
      <c r="B547" s="15" t="s">
        <v>75</v>
      </c>
      <c r="C547" s="7"/>
      <c r="D547" s="10">
        <v>50</v>
      </c>
      <c r="E547" s="10"/>
      <c r="F547" s="10"/>
      <c r="G547" s="10"/>
      <c r="H547" s="10"/>
      <c r="I547" s="9"/>
      <c r="J547" s="9"/>
      <c r="K547" s="17"/>
      <c r="L547" s="16"/>
      <c r="M547" s="7"/>
      <c r="N547" s="9"/>
      <c r="O547" s="9"/>
      <c r="P547" s="9"/>
      <c r="Q547" s="9"/>
      <c r="R547" s="9"/>
      <c r="S547" s="9"/>
      <c r="T547" s="9"/>
      <c r="U547" s="17"/>
      <c r="V547" s="7"/>
      <c r="W547" s="9"/>
      <c r="X547" s="9"/>
      <c r="Y547" s="9"/>
      <c r="Z547" s="9"/>
      <c r="AA547" s="9"/>
      <c r="AB547" s="9"/>
      <c r="AC547" s="9"/>
      <c r="AD547" s="9"/>
      <c r="AE547" s="9"/>
      <c r="AF547" s="9"/>
    </row>
    <row r="548" spans="1:32" ht="48.75" customHeight="1" thickBot="1">
      <c r="A548" s="7"/>
      <c r="B548" s="8" t="s">
        <v>31</v>
      </c>
      <c r="C548" s="7">
        <f aca="true" t="shared" si="110" ref="C548:AF548">SUM(C543:C547)</f>
        <v>0</v>
      </c>
      <c r="D548" s="7">
        <f t="shared" si="110"/>
        <v>50</v>
      </c>
      <c r="E548" s="7">
        <f t="shared" si="110"/>
        <v>0</v>
      </c>
      <c r="F548" s="7">
        <f t="shared" si="110"/>
        <v>10</v>
      </c>
      <c r="G548" s="7">
        <f t="shared" si="110"/>
        <v>16</v>
      </c>
      <c r="H548" s="7">
        <f t="shared" si="110"/>
        <v>0</v>
      </c>
      <c r="I548" s="7">
        <f t="shared" si="110"/>
        <v>211</v>
      </c>
      <c r="J548" s="7">
        <f t="shared" si="110"/>
        <v>108</v>
      </c>
      <c r="K548" s="7">
        <f t="shared" si="110"/>
        <v>0</v>
      </c>
      <c r="L548" s="7">
        <f t="shared" si="110"/>
        <v>0</v>
      </c>
      <c r="M548" s="7">
        <f t="shared" si="110"/>
        <v>0</v>
      </c>
      <c r="N548" s="7">
        <f t="shared" si="110"/>
        <v>0</v>
      </c>
      <c r="O548" s="7">
        <f t="shared" si="110"/>
        <v>0</v>
      </c>
      <c r="P548" s="7">
        <f t="shared" si="110"/>
        <v>10</v>
      </c>
      <c r="Q548" s="7">
        <f t="shared" si="110"/>
        <v>11</v>
      </c>
      <c r="R548" s="7">
        <f t="shared" si="110"/>
        <v>4</v>
      </c>
      <c r="S548" s="7">
        <f t="shared" si="110"/>
        <v>13</v>
      </c>
      <c r="T548" s="7">
        <f t="shared" si="110"/>
        <v>0</v>
      </c>
      <c r="U548" s="7">
        <f t="shared" si="110"/>
        <v>0</v>
      </c>
      <c r="V548" s="7">
        <f t="shared" si="110"/>
        <v>0</v>
      </c>
      <c r="W548" s="7">
        <f t="shared" si="110"/>
        <v>76</v>
      </c>
      <c r="X548" s="7">
        <f t="shared" si="110"/>
        <v>0</v>
      </c>
      <c r="Y548" s="7">
        <f t="shared" si="110"/>
        <v>0</v>
      </c>
      <c r="Z548" s="7">
        <f t="shared" si="110"/>
        <v>0</v>
      </c>
      <c r="AA548" s="7">
        <f t="shared" si="110"/>
        <v>0</v>
      </c>
      <c r="AB548" s="7">
        <f t="shared" si="110"/>
        <v>0</v>
      </c>
      <c r="AC548" s="7">
        <f t="shared" si="110"/>
        <v>0</v>
      </c>
      <c r="AD548" s="7">
        <f t="shared" si="110"/>
        <v>0</v>
      </c>
      <c r="AE548" s="7">
        <f t="shared" si="110"/>
        <v>0</v>
      </c>
      <c r="AF548" s="7">
        <f t="shared" si="110"/>
        <v>0</v>
      </c>
    </row>
    <row r="549" spans="1:32" ht="48.75" customHeight="1" thickBot="1">
      <c r="A549" s="272" t="s">
        <v>30</v>
      </c>
      <c r="B549" s="273"/>
      <c r="C549" s="273"/>
      <c r="D549" s="273"/>
      <c r="E549" s="273"/>
      <c r="F549" s="273"/>
      <c r="G549" s="273"/>
      <c r="H549" s="273"/>
      <c r="I549" s="273"/>
      <c r="J549" s="273"/>
      <c r="K549" s="273"/>
      <c r="L549" s="273"/>
      <c r="M549" s="273"/>
      <c r="N549" s="273"/>
      <c r="O549" s="273"/>
      <c r="P549" s="273"/>
      <c r="Q549" s="273"/>
      <c r="R549" s="273"/>
      <c r="S549" s="273"/>
      <c r="T549" s="273"/>
      <c r="U549" s="273"/>
      <c r="V549" s="273"/>
      <c r="W549" s="273"/>
      <c r="X549" s="273"/>
      <c r="Y549" s="273"/>
      <c r="Z549" s="273"/>
      <c r="AA549" s="273"/>
      <c r="AB549" s="273"/>
      <c r="AC549" s="273"/>
      <c r="AD549" s="273"/>
      <c r="AE549" s="273"/>
      <c r="AF549" s="274"/>
    </row>
    <row r="550" spans="1:32" ht="151.5" thickBot="1">
      <c r="A550" s="14">
        <v>8.9</v>
      </c>
      <c r="B550" s="18" t="s">
        <v>237</v>
      </c>
      <c r="C550" s="14"/>
      <c r="D550" s="10"/>
      <c r="E550" s="14"/>
      <c r="F550" s="14"/>
      <c r="G550" s="14"/>
      <c r="H550" s="10"/>
      <c r="I550" s="10"/>
      <c r="J550" s="10"/>
      <c r="K550" s="11"/>
      <c r="L550" s="19"/>
      <c r="M550" s="14"/>
      <c r="N550" s="11"/>
      <c r="O550" s="7"/>
      <c r="P550" s="11"/>
      <c r="Q550" s="7"/>
      <c r="R550" s="11"/>
      <c r="S550" s="7"/>
      <c r="T550" s="11">
        <v>206</v>
      </c>
      <c r="U550" s="16"/>
      <c r="V550" s="14"/>
      <c r="W550" s="11"/>
      <c r="X550" s="7"/>
      <c r="Y550" s="7"/>
      <c r="Z550" s="11"/>
      <c r="AA550" s="7"/>
      <c r="AB550" s="7"/>
      <c r="AC550" s="11"/>
      <c r="AD550" s="7"/>
      <c r="AE550" s="10"/>
      <c r="AF550" s="10"/>
    </row>
    <row r="551" spans="1:32" ht="201.75" thickBot="1">
      <c r="A551" s="14" t="s">
        <v>37</v>
      </c>
      <c r="B551" s="15" t="s">
        <v>306</v>
      </c>
      <c r="C551" s="7"/>
      <c r="D551" s="10"/>
      <c r="E551" s="10"/>
      <c r="F551" s="10"/>
      <c r="G551" s="10"/>
      <c r="H551" s="10"/>
      <c r="I551" s="10"/>
      <c r="J551" s="10"/>
      <c r="K551" s="11"/>
      <c r="L551" s="19"/>
      <c r="M551" s="14"/>
      <c r="N551" s="10"/>
      <c r="O551" s="10">
        <v>60</v>
      </c>
      <c r="P551" s="10"/>
      <c r="Q551" s="10"/>
      <c r="R551" s="10"/>
      <c r="S551" s="10"/>
      <c r="T551" s="10"/>
      <c r="U551" s="11"/>
      <c r="V551" s="14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</row>
    <row r="552" spans="1:32" ht="51" thickBot="1">
      <c r="A552" s="14"/>
      <c r="B552" s="15" t="s">
        <v>7</v>
      </c>
      <c r="C552" s="7">
        <f aca="true" t="shared" si="111" ref="C552:AF552">SUM(C550:C551)</f>
        <v>0</v>
      </c>
      <c r="D552" s="7">
        <f t="shared" si="111"/>
        <v>0</v>
      </c>
      <c r="E552" s="7">
        <f t="shared" si="111"/>
        <v>0</v>
      </c>
      <c r="F552" s="7">
        <f t="shared" si="111"/>
        <v>0</v>
      </c>
      <c r="G552" s="7">
        <f t="shared" si="111"/>
        <v>0</v>
      </c>
      <c r="H552" s="7">
        <f t="shared" si="111"/>
        <v>0</v>
      </c>
      <c r="I552" s="7">
        <f t="shared" si="111"/>
        <v>0</v>
      </c>
      <c r="J552" s="7">
        <f t="shared" si="111"/>
        <v>0</v>
      </c>
      <c r="K552" s="16">
        <f t="shared" si="111"/>
        <v>0</v>
      </c>
      <c r="L552" s="16">
        <f t="shared" si="111"/>
        <v>0</v>
      </c>
      <c r="M552" s="16">
        <f t="shared" si="111"/>
        <v>0</v>
      </c>
      <c r="N552" s="16">
        <f t="shared" si="111"/>
        <v>0</v>
      </c>
      <c r="O552" s="7">
        <f t="shared" si="111"/>
        <v>60</v>
      </c>
      <c r="P552" s="7">
        <f t="shared" si="111"/>
        <v>0</v>
      </c>
      <c r="Q552" s="7">
        <f t="shared" si="111"/>
        <v>0</v>
      </c>
      <c r="R552" s="7">
        <f t="shared" si="111"/>
        <v>0</v>
      </c>
      <c r="S552" s="7">
        <f t="shared" si="111"/>
        <v>0</v>
      </c>
      <c r="T552" s="7">
        <f t="shared" si="111"/>
        <v>206</v>
      </c>
      <c r="U552" s="7">
        <f t="shared" si="111"/>
        <v>0</v>
      </c>
      <c r="V552" s="7">
        <f t="shared" si="111"/>
        <v>0</v>
      </c>
      <c r="W552" s="7">
        <f t="shared" si="111"/>
        <v>0</v>
      </c>
      <c r="X552" s="7">
        <f t="shared" si="111"/>
        <v>0</v>
      </c>
      <c r="Y552" s="7">
        <f t="shared" si="111"/>
        <v>0</v>
      </c>
      <c r="Z552" s="9">
        <f t="shared" si="111"/>
        <v>0</v>
      </c>
      <c r="AA552" s="7">
        <f t="shared" si="111"/>
        <v>0</v>
      </c>
      <c r="AB552" s="7">
        <f t="shared" si="111"/>
        <v>0</v>
      </c>
      <c r="AC552" s="7">
        <f t="shared" si="111"/>
        <v>0</v>
      </c>
      <c r="AD552" s="7">
        <f t="shared" si="111"/>
        <v>0</v>
      </c>
      <c r="AE552" s="7">
        <f t="shared" si="111"/>
        <v>0</v>
      </c>
      <c r="AF552" s="7">
        <f t="shared" si="111"/>
        <v>0</v>
      </c>
    </row>
    <row r="553" spans="1:32" ht="51" thickBot="1">
      <c r="A553" s="277" t="s">
        <v>32</v>
      </c>
      <c r="B553" s="278"/>
      <c r="C553" s="278"/>
      <c r="D553" s="278"/>
      <c r="E553" s="278"/>
      <c r="F553" s="278"/>
      <c r="G553" s="278"/>
      <c r="H553" s="278"/>
      <c r="I553" s="278"/>
      <c r="J553" s="278"/>
      <c r="K553" s="278"/>
      <c r="L553" s="278"/>
      <c r="M553" s="278"/>
      <c r="N553" s="278"/>
      <c r="O553" s="278"/>
      <c r="P553" s="278"/>
      <c r="Q553" s="278"/>
      <c r="R553" s="278"/>
      <c r="S553" s="278"/>
      <c r="T553" s="278"/>
      <c r="U553" s="278"/>
      <c r="V553" s="278"/>
      <c r="W553" s="278"/>
      <c r="X553" s="278"/>
      <c r="Y553" s="278"/>
      <c r="Z553" s="278"/>
      <c r="AA553" s="278"/>
      <c r="AB553" s="278"/>
      <c r="AC553" s="278"/>
      <c r="AD553" s="278"/>
      <c r="AE553" s="278"/>
      <c r="AF553" s="279"/>
    </row>
    <row r="554" spans="1:32" ht="101.25" thickBot="1">
      <c r="A554" s="21">
        <v>63</v>
      </c>
      <c r="B554" s="22" t="s">
        <v>250</v>
      </c>
      <c r="C554" s="23"/>
      <c r="D554" s="24"/>
      <c r="E554" s="24"/>
      <c r="F554" s="24"/>
      <c r="G554" s="24">
        <v>13</v>
      </c>
      <c r="H554" s="24"/>
      <c r="I554" s="24"/>
      <c r="J554" s="24"/>
      <c r="K554" s="25"/>
      <c r="L554" s="33"/>
      <c r="M554" s="21">
        <v>20</v>
      </c>
      <c r="N554" s="24">
        <v>14</v>
      </c>
      <c r="O554" s="25"/>
      <c r="P554" s="21">
        <v>17</v>
      </c>
      <c r="Q554" s="25"/>
      <c r="R554" s="21">
        <v>4</v>
      </c>
      <c r="S554" s="25">
        <v>14</v>
      </c>
      <c r="T554" s="21"/>
      <c r="U554" s="25">
        <v>129</v>
      </c>
      <c r="V554" s="21"/>
      <c r="W554" s="24"/>
      <c r="X554" s="25"/>
      <c r="Y554" s="21"/>
      <c r="Z554" s="24"/>
      <c r="AA554" s="25"/>
      <c r="AB554" s="21"/>
      <c r="AC554" s="21"/>
      <c r="AD554" s="25"/>
      <c r="AE554" s="21"/>
      <c r="AF554" s="24"/>
    </row>
    <row r="555" spans="1:32" ht="51" thickBot="1">
      <c r="A555" s="14">
        <v>16</v>
      </c>
      <c r="B555" s="15" t="s">
        <v>17</v>
      </c>
      <c r="C555" s="7"/>
      <c r="D555" s="9"/>
      <c r="E555" s="9"/>
      <c r="F555" s="9"/>
      <c r="G555" s="9"/>
      <c r="H555" s="10"/>
      <c r="I555" s="10"/>
      <c r="J555" s="10"/>
      <c r="K555" s="11"/>
      <c r="L555" s="19"/>
      <c r="M555" s="14"/>
      <c r="N555" s="10"/>
      <c r="O555" s="11"/>
      <c r="P555" s="7">
        <v>12</v>
      </c>
      <c r="Q555" s="11"/>
      <c r="R555" s="7"/>
      <c r="S555" s="11"/>
      <c r="T555" s="7">
        <v>102</v>
      </c>
      <c r="U555" s="11"/>
      <c r="V555" s="14"/>
      <c r="W555" s="9"/>
      <c r="X555" s="14"/>
      <c r="Y555" s="10"/>
      <c r="Z555" s="9"/>
      <c r="AA555" s="7"/>
      <c r="AB555" s="11"/>
      <c r="AC555" s="14"/>
      <c r="AD555" s="7">
        <v>1.2</v>
      </c>
      <c r="AE555" s="11"/>
      <c r="AF555" s="7"/>
    </row>
    <row r="556" spans="1:32" ht="48.75" customHeight="1" thickBot="1">
      <c r="A556" s="14">
        <v>14</v>
      </c>
      <c r="B556" s="15" t="s">
        <v>203</v>
      </c>
      <c r="C556" s="7"/>
      <c r="D556" s="10"/>
      <c r="E556" s="10"/>
      <c r="F556" s="10"/>
      <c r="G556" s="10"/>
      <c r="H556" s="10"/>
      <c r="I556" s="10"/>
      <c r="J556" s="10"/>
      <c r="K556" s="11"/>
      <c r="L556" s="19"/>
      <c r="M556" s="14">
        <v>110</v>
      </c>
      <c r="N556" s="10"/>
      <c r="O556" s="10"/>
      <c r="P556" s="10"/>
      <c r="Q556" s="10"/>
      <c r="R556" s="10"/>
      <c r="S556" s="10"/>
      <c r="T556" s="10"/>
      <c r="U556" s="11"/>
      <c r="V556" s="14"/>
      <c r="W556" s="10"/>
      <c r="X556" s="10"/>
      <c r="Y556" s="10"/>
      <c r="Z556" s="10"/>
      <c r="AA556" s="10"/>
      <c r="AB556" s="10"/>
      <c r="AC556" s="10"/>
      <c r="AD556" s="10"/>
      <c r="AE556" s="10"/>
      <c r="AF556" s="9"/>
    </row>
    <row r="557" spans="1:32" ht="51" thickBot="1">
      <c r="A557" s="5"/>
      <c r="B557" s="15" t="s">
        <v>7</v>
      </c>
      <c r="C557" s="7">
        <f aca="true" t="shared" si="112" ref="C557:AF557">SUM(C554:C556)</f>
        <v>0</v>
      </c>
      <c r="D557" s="7">
        <f t="shared" si="112"/>
        <v>0</v>
      </c>
      <c r="E557" s="7">
        <f t="shared" si="112"/>
        <v>0</v>
      </c>
      <c r="F557" s="7">
        <f t="shared" si="112"/>
        <v>0</v>
      </c>
      <c r="G557" s="7">
        <f t="shared" si="112"/>
        <v>13</v>
      </c>
      <c r="H557" s="7">
        <f t="shared" si="112"/>
        <v>0</v>
      </c>
      <c r="I557" s="7">
        <f t="shared" si="112"/>
        <v>0</v>
      </c>
      <c r="J557" s="7">
        <f t="shared" si="112"/>
        <v>0</v>
      </c>
      <c r="K557" s="7">
        <f t="shared" si="112"/>
        <v>0</v>
      </c>
      <c r="L557" s="7">
        <f t="shared" si="112"/>
        <v>0</v>
      </c>
      <c r="M557" s="7">
        <f t="shared" si="112"/>
        <v>130</v>
      </c>
      <c r="N557" s="7">
        <f t="shared" si="112"/>
        <v>14</v>
      </c>
      <c r="O557" s="7">
        <f t="shared" si="112"/>
        <v>0</v>
      </c>
      <c r="P557" s="7">
        <f t="shared" si="112"/>
        <v>29</v>
      </c>
      <c r="Q557" s="7">
        <f t="shared" si="112"/>
        <v>0</v>
      </c>
      <c r="R557" s="7">
        <f t="shared" si="112"/>
        <v>4</v>
      </c>
      <c r="S557" s="7">
        <f t="shared" si="112"/>
        <v>14</v>
      </c>
      <c r="T557" s="7">
        <f t="shared" si="112"/>
        <v>102</v>
      </c>
      <c r="U557" s="7">
        <f t="shared" si="112"/>
        <v>129</v>
      </c>
      <c r="V557" s="7">
        <f t="shared" si="112"/>
        <v>0</v>
      </c>
      <c r="W557" s="7">
        <f t="shared" si="112"/>
        <v>0</v>
      </c>
      <c r="X557" s="7">
        <f t="shared" si="112"/>
        <v>0</v>
      </c>
      <c r="Y557" s="7">
        <f t="shared" si="112"/>
        <v>0</v>
      </c>
      <c r="Z557" s="7">
        <f t="shared" si="112"/>
        <v>0</v>
      </c>
      <c r="AA557" s="7">
        <f t="shared" si="112"/>
        <v>0</v>
      </c>
      <c r="AB557" s="7">
        <f t="shared" si="112"/>
        <v>0</v>
      </c>
      <c r="AC557" s="7">
        <f t="shared" si="112"/>
        <v>0</v>
      </c>
      <c r="AD557" s="7">
        <f t="shared" si="112"/>
        <v>1.2</v>
      </c>
      <c r="AE557" s="7">
        <f t="shared" si="112"/>
        <v>0</v>
      </c>
      <c r="AF557" s="7">
        <f t="shared" si="112"/>
        <v>0</v>
      </c>
    </row>
    <row r="558" spans="1:32" ht="101.25" thickBot="1">
      <c r="A558" s="78"/>
      <c r="B558" s="15" t="s">
        <v>76</v>
      </c>
      <c r="C558" s="7"/>
      <c r="D558" s="7"/>
      <c r="E558" s="7"/>
      <c r="F558" s="7"/>
      <c r="G558" s="7"/>
      <c r="H558" s="7"/>
      <c r="I558" s="7"/>
      <c r="J558" s="7"/>
      <c r="K558" s="16"/>
      <c r="L558" s="16"/>
      <c r="M558" s="7"/>
      <c r="N558" s="7"/>
      <c r="O558" s="7"/>
      <c r="P558" s="7"/>
      <c r="Q558" s="7"/>
      <c r="R558" s="7"/>
      <c r="S558" s="7"/>
      <c r="T558" s="7"/>
      <c r="U558" s="16"/>
      <c r="V558" s="7"/>
      <c r="W558" s="9"/>
      <c r="X558" s="7"/>
      <c r="Y558" s="7"/>
      <c r="Z558" s="9"/>
      <c r="AA558" s="7"/>
      <c r="AB558" s="7"/>
      <c r="AC558" s="7"/>
      <c r="AD558" s="7"/>
      <c r="AE558" s="7">
        <v>6</v>
      </c>
      <c r="AF558" s="7"/>
    </row>
    <row r="559" spans="1:32" ht="51" thickBot="1">
      <c r="A559" s="14"/>
      <c r="B559" s="20" t="s">
        <v>11</v>
      </c>
      <c r="C559" s="7">
        <f aca="true" t="shared" si="113" ref="C559:AD559">C538+C541+C548+C552+C557</f>
        <v>50</v>
      </c>
      <c r="D559" s="7">
        <f t="shared" si="113"/>
        <v>50</v>
      </c>
      <c r="E559" s="7">
        <f t="shared" si="113"/>
        <v>0</v>
      </c>
      <c r="F559" s="7">
        <f t="shared" si="113"/>
        <v>10</v>
      </c>
      <c r="G559" s="7">
        <f t="shared" si="113"/>
        <v>52</v>
      </c>
      <c r="H559" s="7">
        <f t="shared" si="113"/>
        <v>0</v>
      </c>
      <c r="I559" s="7">
        <f t="shared" si="113"/>
        <v>211</v>
      </c>
      <c r="J559" s="7">
        <f t="shared" si="113"/>
        <v>108</v>
      </c>
      <c r="K559" s="7">
        <f t="shared" si="113"/>
        <v>100</v>
      </c>
      <c r="L559" s="7">
        <f t="shared" si="113"/>
        <v>0</v>
      </c>
      <c r="M559" s="7">
        <f t="shared" si="113"/>
        <v>130</v>
      </c>
      <c r="N559" s="7">
        <f t="shared" si="113"/>
        <v>14</v>
      </c>
      <c r="O559" s="7">
        <f t="shared" si="113"/>
        <v>60</v>
      </c>
      <c r="P559" s="7">
        <f t="shared" si="113"/>
        <v>56</v>
      </c>
      <c r="Q559" s="7">
        <f t="shared" si="113"/>
        <v>20</v>
      </c>
      <c r="R559" s="7">
        <f t="shared" si="113"/>
        <v>8</v>
      </c>
      <c r="S559" s="7">
        <f t="shared" si="113"/>
        <v>27</v>
      </c>
      <c r="T559" s="7">
        <f t="shared" si="113"/>
        <v>560</v>
      </c>
      <c r="U559" s="7">
        <f t="shared" si="113"/>
        <v>129</v>
      </c>
      <c r="V559" s="7">
        <f t="shared" si="113"/>
        <v>0</v>
      </c>
      <c r="W559" s="7">
        <f t="shared" si="113"/>
        <v>76</v>
      </c>
      <c r="X559" s="7">
        <f t="shared" si="113"/>
        <v>0</v>
      </c>
      <c r="Y559" s="7">
        <f t="shared" si="113"/>
        <v>0</v>
      </c>
      <c r="Z559" s="7">
        <f t="shared" si="113"/>
        <v>0</v>
      </c>
      <c r="AA559" s="7">
        <f t="shared" si="113"/>
        <v>0</v>
      </c>
      <c r="AB559" s="7">
        <f t="shared" si="113"/>
        <v>0</v>
      </c>
      <c r="AC559" s="7">
        <f t="shared" si="113"/>
        <v>2.4</v>
      </c>
      <c r="AD559" s="7">
        <f t="shared" si="113"/>
        <v>1.2</v>
      </c>
      <c r="AE559" s="7">
        <v>6</v>
      </c>
      <c r="AF559" s="7">
        <f>AF538+AF541+AF548+AF552+AF557</f>
        <v>0</v>
      </c>
    </row>
    <row r="560" spans="1:32" ht="47.25" customHeight="1" thickBot="1">
      <c r="A560" s="272" t="s">
        <v>43</v>
      </c>
      <c r="B560" s="273"/>
      <c r="C560" s="273"/>
      <c r="D560" s="273"/>
      <c r="E560" s="273"/>
      <c r="F560" s="273"/>
      <c r="G560" s="273"/>
      <c r="H560" s="273"/>
      <c r="I560" s="273"/>
      <c r="J560" s="273"/>
      <c r="K560" s="273"/>
      <c r="L560" s="273"/>
      <c r="M560" s="273"/>
      <c r="N560" s="273"/>
      <c r="O560" s="273"/>
      <c r="P560" s="273"/>
      <c r="Q560" s="273"/>
      <c r="R560" s="273"/>
      <c r="S560" s="273"/>
      <c r="T560" s="273"/>
      <c r="U560" s="273"/>
      <c r="V560" s="273"/>
      <c r="W560" s="273"/>
      <c r="X560" s="273"/>
      <c r="Y560" s="273"/>
      <c r="Z560" s="273"/>
      <c r="AA560" s="273"/>
      <c r="AB560" s="273"/>
      <c r="AC560" s="273"/>
      <c r="AD560" s="273"/>
      <c r="AE560" s="273"/>
      <c r="AF560" s="274"/>
    </row>
    <row r="561" spans="1:32" ht="51" thickBot="1">
      <c r="A561" s="272" t="s">
        <v>139</v>
      </c>
      <c r="B561" s="273"/>
      <c r="C561" s="273"/>
      <c r="D561" s="273"/>
      <c r="E561" s="273"/>
      <c r="F561" s="273"/>
      <c r="G561" s="273"/>
      <c r="H561" s="273"/>
      <c r="I561" s="273"/>
      <c r="J561" s="273"/>
      <c r="K561" s="273"/>
      <c r="L561" s="273"/>
      <c r="M561" s="273"/>
      <c r="N561" s="273"/>
      <c r="O561" s="273"/>
      <c r="P561" s="273"/>
      <c r="Q561" s="273"/>
      <c r="R561" s="273"/>
      <c r="S561" s="273"/>
      <c r="T561" s="273"/>
      <c r="U561" s="273"/>
      <c r="V561" s="273"/>
      <c r="W561" s="273"/>
      <c r="X561" s="273"/>
      <c r="Y561" s="273"/>
      <c r="Z561" s="273"/>
      <c r="AA561" s="273"/>
      <c r="AB561" s="273"/>
      <c r="AC561" s="273"/>
      <c r="AD561" s="273"/>
      <c r="AE561" s="273"/>
      <c r="AF561" s="274"/>
    </row>
    <row r="562" spans="1:32" ht="45.75" customHeight="1">
      <c r="A562" s="286" t="s">
        <v>130</v>
      </c>
      <c r="B562" s="282" t="s">
        <v>24</v>
      </c>
      <c r="C562" s="268" t="s">
        <v>63</v>
      </c>
      <c r="D562" s="268" t="s">
        <v>64</v>
      </c>
      <c r="E562" s="268" t="s">
        <v>65</v>
      </c>
      <c r="F562" s="268" t="s">
        <v>66</v>
      </c>
      <c r="G562" s="268" t="s">
        <v>60</v>
      </c>
      <c r="H562" s="268" t="s">
        <v>67</v>
      </c>
      <c r="I562" s="268" t="s">
        <v>114</v>
      </c>
      <c r="J562" s="268" t="s">
        <v>108</v>
      </c>
      <c r="K562" s="79"/>
      <c r="L562" s="79"/>
      <c r="M562" s="268" t="s">
        <v>120</v>
      </c>
      <c r="N562" s="268" t="s">
        <v>69</v>
      </c>
      <c r="O562" s="268" t="s">
        <v>48</v>
      </c>
      <c r="P562" s="268" t="s">
        <v>49</v>
      </c>
      <c r="Q562" s="268" t="s">
        <v>70</v>
      </c>
      <c r="R562" s="268" t="s">
        <v>50</v>
      </c>
      <c r="S562" s="268" t="s">
        <v>71</v>
      </c>
      <c r="T562" s="268" t="s">
        <v>208</v>
      </c>
      <c r="U562" s="275" t="s">
        <v>74</v>
      </c>
      <c r="V562" s="70"/>
      <c r="W562" s="270" t="s">
        <v>111</v>
      </c>
      <c r="X562" s="268" t="s">
        <v>116</v>
      </c>
      <c r="Y562" s="268" t="s">
        <v>117</v>
      </c>
      <c r="Z562" s="270" t="s">
        <v>51</v>
      </c>
      <c r="AA562" s="268" t="s">
        <v>52</v>
      </c>
      <c r="AB562" s="268" t="s">
        <v>54</v>
      </c>
      <c r="AC562" s="70"/>
      <c r="AD562" s="268" t="s">
        <v>72</v>
      </c>
      <c r="AE562" s="268" t="s">
        <v>53</v>
      </c>
      <c r="AF562" s="268" t="s">
        <v>73</v>
      </c>
    </row>
    <row r="563" spans="1:32" ht="390.75" customHeight="1" thickBot="1">
      <c r="A563" s="287"/>
      <c r="B563" s="283"/>
      <c r="C563" s="269"/>
      <c r="D563" s="269"/>
      <c r="E563" s="269"/>
      <c r="F563" s="269"/>
      <c r="G563" s="269"/>
      <c r="H563" s="269"/>
      <c r="I563" s="269"/>
      <c r="J563" s="269"/>
      <c r="K563" s="80" t="s">
        <v>68</v>
      </c>
      <c r="L563" s="80" t="s">
        <v>128</v>
      </c>
      <c r="M563" s="269"/>
      <c r="N563" s="269"/>
      <c r="O563" s="269"/>
      <c r="P563" s="269"/>
      <c r="Q563" s="269"/>
      <c r="R563" s="269"/>
      <c r="S563" s="269"/>
      <c r="T563" s="269"/>
      <c r="U563" s="276"/>
      <c r="V563" s="71" t="s">
        <v>185</v>
      </c>
      <c r="W563" s="271"/>
      <c r="X563" s="269"/>
      <c r="Y563" s="269"/>
      <c r="Z563" s="271"/>
      <c r="AA563" s="269"/>
      <c r="AB563" s="269"/>
      <c r="AC563" s="71" t="s">
        <v>184</v>
      </c>
      <c r="AD563" s="269"/>
      <c r="AE563" s="269"/>
      <c r="AF563" s="269"/>
    </row>
    <row r="564" spans="1:32" ht="51" thickBot="1">
      <c r="A564" s="78">
        <v>1</v>
      </c>
      <c r="B564" s="4">
        <v>2</v>
      </c>
      <c r="C564" s="6">
        <v>3</v>
      </c>
      <c r="D564" s="5">
        <v>4</v>
      </c>
      <c r="E564" s="5">
        <v>5</v>
      </c>
      <c r="F564" s="5">
        <v>6</v>
      </c>
      <c r="G564" s="5">
        <v>7</v>
      </c>
      <c r="H564" s="5" t="s">
        <v>55</v>
      </c>
      <c r="I564" s="5">
        <v>9</v>
      </c>
      <c r="J564" s="60">
        <v>10</v>
      </c>
      <c r="K564" s="73">
        <v>11</v>
      </c>
      <c r="L564" s="73">
        <v>12</v>
      </c>
      <c r="M564" s="5">
        <v>13</v>
      </c>
      <c r="N564" s="5">
        <v>14</v>
      </c>
      <c r="O564" s="5">
        <v>15</v>
      </c>
      <c r="P564" s="74">
        <v>16</v>
      </c>
      <c r="Q564" s="5">
        <v>17</v>
      </c>
      <c r="R564" s="74">
        <v>18</v>
      </c>
      <c r="S564" s="5">
        <v>19</v>
      </c>
      <c r="T564" s="74">
        <v>20</v>
      </c>
      <c r="U564" s="5">
        <v>21</v>
      </c>
      <c r="V564" s="5">
        <v>22</v>
      </c>
      <c r="W564" s="5">
        <v>23</v>
      </c>
      <c r="X564" s="75">
        <v>24</v>
      </c>
      <c r="Y564" s="75">
        <v>25</v>
      </c>
      <c r="Z564" s="74">
        <v>26</v>
      </c>
      <c r="AA564" s="5">
        <v>27</v>
      </c>
      <c r="AB564" s="5">
        <v>28</v>
      </c>
      <c r="AC564" s="74">
        <v>29</v>
      </c>
      <c r="AD564" s="5">
        <v>30</v>
      </c>
      <c r="AE564" s="5">
        <v>31</v>
      </c>
      <c r="AF564" s="5">
        <v>32</v>
      </c>
    </row>
    <row r="565" spans="1:32" ht="51" thickBot="1">
      <c r="A565" s="272" t="s">
        <v>6</v>
      </c>
      <c r="B565" s="273"/>
      <c r="C565" s="273"/>
      <c r="D565" s="273"/>
      <c r="E565" s="273"/>
      <c r="F565" s="273"/>
      <c r="G565" s="273"/>
      <c r="H565" s="273"/>
      <c r="I565" s="273"/>
      <c r="J565" s="273"/>
      <c r="K565" s="273"/>
      <c r="L565" s="273"/>
      <c r="M565" s="273"/>
      <c r="N565" s="273"/>
      <c r="O565" s="273"/>
      <c r="P565" s="273"/>
      <c r="Q565" s="273"/>
      <c r="R565" s="273"/>
      <c r="S565" s="273"/>
      <c r="T565" s="273"/>
      <c r="U565" s="273"/>
      <c r="V565" s="273"/>
      <c r="W565" s="273"/>
      <c r="X565" s="273"/>
      <c r="Y565" s="273"/>
      <c r="Z565" s="273"/>
      <c r="AA565" s="273"/>
      <c r="AB565" s="273"/>
      <c r="AC565" s="273"/>
      <c r="AD565" s="273"/>
      <c r="AE565" s="273"/>
      <c r="AF565" s="274"/>
    </row>
    <row r="566" spans="1:32" ht="151.5" thickBot="1">
      <c r="A566" s="21">
        <v>1</v>
      </c>
      <c r="B566" s="22" t="s">
        <v>171</v>
      </c>
      <c r="C566" s="23"/>
      <c r="D566" s="24"/>
      <c r="E566" s="24"/>
      <c r="F566" s="24"/>
      <c r="G566" s="24"/>
      <c r="H566" s="24">
        <v>16</v>
      </c>
      <c r="I566" s="24"/>
      <c r="J566" s="24"/>
      <c r="K566" s="25"/>
      <c r="L566" s="33"/>
      <c r="M566" s="21"/>
      <c r="N566" s="24"/>
      <c r="O566" s="21"/>
      <c r="P566" s="23">
        <v>3</v>
      </c>
      <c r="Q566" s="21">
        <v>2</v>
      </c>
      <c r="R566" s="25"/>
      <c r="S566" s="21"/>
      <c r="T566" s="25">
        <v>180</v>
      </c>
      <c r="U566" s="33"/>
      <c r="V566" s="21"/>
      <c r="W566" s="27"/>
      <c r="X566" s="25"/>
      <c r="Y566" s="21"/>
      <c r="Z566" s="25"/>
      <c r="AA566" s="21"/>
      <c r="AB566" s="25"/>
      <c r="AC566" s="23"/>
      <c r="AD566" s="21"/>
      <c r="AE566" s="21"/>
      <c r="AF566" s="24"/>
    </row>
    <row r="567" spans="1:32" ht="51" thickBot="1">
      <c r="A567" s="7">
        <v>25</v>
      </c>
      <c r="B567" s="13" t="s">
        <v>8</v>
      </c>
      <c r="C567" s="7"/>
      <c r="D567" s="9"/>
      <c r="E567" s="9"/>
      <c r="F567" s="9"/>
      <c r="G567" s="9"/>
      <c r="H567" s="10"/>
      <c r="I567" s="10"/>
      <c r="J567" s="10"/>
      <c r="K567" s="11"/>
      <c r="L567" s="19"/>
      <c r="M567" s="14"/>
      <c r="N567" s="10"/>
      <c r="O567" s="11"/>
      <c r="P567" s="7">
        <v>12</v>
      </c>
      <c r="Q567" s="11"/>
      <c r="R567" s="7"/>
      <c r="S567" s="11"/>
      <c r="T567" s="7"/>
      <c r="U567" s="16"/>
      <c r="V567" s="7"/>
      <c r="W567" s="9"/>
      <c r="X567" s="11"/>
      <c r="Y567" s="7"/>
      <c r="Z567" s="9"/>
      <c r="AA567" s="11"/>
      <c r="AB567" s="7">
        <v>0.6</v>
      </c>
      <c r="AC567" s="7"/>
      <c r="AD567" s="11"/>
      <c r="AE567" s="7"/>
      <c r="AF567" s="10"/>
    </row>
    <row r="568" spans="1:32" ht="101.25" thickBot="1">
      <c r="A568" s="14">
        <v>3</v>
      </c>
      <c r="B568" s="15" t="s">
        <v>42</v>
      </c>
      <c r="C568" s="10">
        <v>50</v>
      </c>
      <c r="D568" s="10"/>
      <c r="E568" s="10"/>
      <c r="F568" s="10"/>
      <c r="G568" s="10"/>
      <c r="H568" s="10"/>
      <c r="I568" s="10"/>
      <c r="J568" s="10"/>
      <c r="K568" s="11"/>
      <c r="L568" s="19"/>
      <c r="M568" s="14"/>
      <c r="N568" s="10"/>
      <c r="O568" s="14"/>
      <c r="P568" s="11"/>
      <c r="Q568" s="7">
        <v>5</v>
      </c>
      <c r="R568" s="11"/>
      <c r="S568" s="14"/>
      <c r="T568" s="11"/>
      <c r="U568" s="19"/>
      <c r="V568" s="14"/>
      <c r="W568" s="9"/>
      <c r="X568" s="11"/>
      <c r="Y568" s="14"/>
      <c r="Z568" s="11"/>
      <c r="AA568" s="14">
        <v>10.7</v>
      </c>
      <c r="AB568" s="11"/>
      <c r="AC568" s="14"/>
      <c r="AD568" s="10"/>
      <c r="AE568" s="14"/>
      <c r="AF568" s="10"/>
    </row>
    <row r="569" spans="1:32" ht="51" thickBot="1">
      <c r="A569" s="14"/>
      <c r="B569" s="15" t="s">
        <v>7</v>
      </c>
      <c r="C569" s="7">
        <f aca="true" t="shared" si="114" ref="C569:AF569">SUM(C566:C568)</f>
        <v>50</v>
      </c>
      <c r="D569" s="7">
        <f t="shared" si="114"/>
        <v>0</v>
      </c>
      <c r="E569" s="7">
        <f t="shared" si="114"/>
        <v>0</v>
      </c>
      <c r="F569" s="7">
        <f t="shared" si="114"/>
        <v>0</v>
      </c>
      <c r="G569" s="7">
        <f t="shared" si="114"/>
        <v>0</v>
      </c>
      <c r="H569" s="7">
        <f t="shared" si="114"/>
        <v>16</v>
      </c>
      <c r="I569" s="7">
        <f t="shared" si="114"/>
        <v>0</v>
      </c>
      <c r="J569" s="7">
        <f t="shared" si="114"/>
        <v>0</v>
      </c>
      <c r="K569" s="16">
        <f t="shared" si="114"/>
        <v>0</v>
      </c>
      <c r="L569" s="16">
        <f t="shared" si="114"/>
        <v>0</v>
      </c>
      <c r="M569" s="16">
        <f t="shared" si="114"/>
        <v>0</v>
      </c>
      <c r="N569" s="16">
        <f t="shared" si="114"/>
        <v>0</v>
      </c>
      <c r="O569" s="7">
        <f t="shared" si="114"/>
        <v>0</v>
      </c>
      <c r="P569" s="7">
        <f t="shared" si="114"/>
        <v>15</v>
      </c>
      <c r="Q569" s="7">
        <f t="shared" si="114"/>
        <v>7</v>
      </c>
      <c r="R569" s="7">
        <f t="shared" si="114"/>
        <v>0</v>
      </c>
      <c r="S569" s="7">
        <f t="shared" si="114"/>
        <v>0</v>
      </c>
      <c r="T569" s="7">
        <f t="shared" si="114"/>
        <v>180</v>
      </c>
      <c r="U569" s="7">
        <f t="shared" si="114"/>
        <v>0</v>
      </c>
      <c r="V569" s="7">
        <f t="shared" si="114"/>
        <v>0</v>
      </c>
      <c r="W569" s="9">
        <f t="shared" si="114"/>
        <v>0</v>
      </c>
      <c r="X569" s="7">
        <f t="shared" si="114"/>
        <v>0</v>
      </c>
      <c r="Y569" s="7">
        <f t="shared" si="114"/>
        <v>0</v>
      </c>
      <c r="Z569" s="9">
        <f t="shared" si="114"/>
        <v>0</v>
      </c>
      <c r="AA569" s="7">
        <f t="shared" si="114"/>
        <v>10.7</v>
      </c>
      <c r="AB569" s="7">
        <f t="shared" si="114"/>
        <v>0.6</v>
      </c>
      <c r="AC569" s="7">
        <f t="shared" si="114"/>
        <v>0</v>
      </c>
      <c r="AD569" s="7">
        <f t="shared" si="114"/>
        <v>0</v>
      </c>
      <c r="AE569" s="7">
        <f t="shared" si="114"/>
        <v>0</v>
      </c>
      <c r="AF569" s="7">
        <f t="shared" si="114"/>
        <v>0</v>
      </c>
    </row>
    <row r="570" spans="1:32" ht="48.75" customHeight="1" thickBot="1">
      <c r="A570" s="277" t="s">
        <v>59</v>
      </c>
      <c r="B570" s="278"/>
      <c r="C570" s="278"/>
      <c r="D570" s="278"/>
      <c r="E570" s="278"/>
      <c r="F570" s="278"/>
      <c r="G570" s="278"/>
      <c r="H570" s="278"/>
      <c r="I570" s="278"/>
      <c r="J570" s="278"/>
      <c r="K570" s="278"/>
      <c r="L570" s="278"/>
      <c r="M570" s="278"/>
      <c r="N570" s="278"/>
      <c r="O570" s="278"/>
      <c r="P570" s="278"/>
      <c r="Q570" s="278"/>
      <c r="R570" s="278"/>
      <c r="S570" s="278"/>
      <c r="T570" s="278"/>
      <c r="U570" s="278"/>
      <c r="V570" s="278"/>
      <c r="W570" s="278"/>
      <c r="X570" s="278"/>
      <c r="Y570" s="278"/>
      <c r="Z570" s="278"/>
      <c r="AA570" s="278"/>
      <c r="AB570" s="278"/>
      <c r="AC570" s="278"/>
      <c r="AD570" s="278"/>
      <c r="AE570" s="278"/>
      <c r="AF570" s="279"/>
    </row>
    <row r="571" spans="1:32" ht="101.25" thickBot="1">
      <c r="A571" s="14" t="s">
        <v>37</v>
      </c>
      <c r="B571" s="8" t="s">
        <v>129</v>
      </c>
      <c r="C571" s="7"/>
      <c r="D571" s="10"/>
      <c r="E571" s="10"/>
      <c r="F571" s="10"/>
      <c r="G571" s="10"/>
      <c r="H571" s="10"/>
      <c r="I571" s="10"/>
      <c r="J571" s="10"/>
      <c r="K571" s="11">
        <v>100</v>
      </c>
      <c r="L571" s="19"/>
      <c r="M571" s="14"/>
      <c r="N571" s="10"/>
      <c r="O571" s="11"/>
      <c r="P571" s="7"/>
      <c r="Q571" s="11"/>
      <c r="R571" s="7"/>
      <c r="S571" s="11"/>
      <c r="T571" s="7"/>
      <c r="U571" s="11"/>
      <c r="V571" s="14"/>
      <c r="W571" s="9"/>
      <c r="X571" s="11"/>
      <c r="Y571" s="7"/>
      <c r="Z571" s="9"/>
      <c r="AA571" s="11"/>
      <c r="AB571" s="7"/>
      <c r="AC571" s="11"/>
      <c r="AD571" s="7"/>
      <c r="AE571" s="7"/>
      <c r="AF571" s="10"/>
    </row>
    <row r="572" spans="1:32" ht="51" thickBot="1">
      <c r="A572" s="14"/>
      <c r="B572" s="15" t="s">
        <v>31</v>
      </c>
      <c r="C572" s="7">
        <f aca="true" t="shared" si="115" ref="C572:AF572">SUM(C571)</f>
        <v>0</v>
      </c>
      <c r="D572" s="7">
        <f t="shared" si="115"/>
        <v>0</v>
      </c>
      <c r="E572" s="7">
        <f t="shared" si="115"/>
        <v>0</v>
      </c>
      <c r="F572" s="7">
        <f t="shared" si="115"/>
        <v>0</v>
      </c>
      <c r="G572" s="7">
        <f t="shared" si="115"/>
        <v>0</v>
      </c>
      <c r="H572" s="7">
        <f t="shared" si="115"/>
        <v>0</v>
      </c>
      <c r="I572" s="7">
        <f t="shared" si="115"/>
        <v>0</v>
      </c>
      <c r="J572" s="7">
        <f t="shared" si="115"/>
        <v>0</v>
      </c>
      <c r="K572" s="16">
        <f t="shared" si="115"/>
        <v>100</v>
      </c>
      <c r="L572" s="16">
        <f t="shared" si="115"/>
        <v>0</v>
      </c>
      <c r="M572" s="16">
        <f t="shared" si="115"/>
        <v>0</v>
      </c>
      <c r="N572" s="16">
        <f t="shared" si="115"/>
        <v>0</v>
      </c>
      <c r="O572" s="16">
        <f t="shared" si="115"/>
        <v>0</v>
      </c>
      <c r="P572" s="16">
        <f t="shared" si="115"/>
        <v>0</v>
      </c>
      <c r="Q572" s="16">
        <f t="shared" si="115"/>
        <v>0</v>
      </c>
      <c r="R572" s="16">
        <f t="shared" si="115"/>
        <v>0</v>
      </c>
      <c r="S572" s="16">
        <f t="shared" si="115"/>
        <v>0</v>
      </c>
      <c r="T572" s="16">
        <f t="shared" si="115"/>
        <v>0</v>
      </c>
      <c r="U572" s="16">
        <f t="shared" si="115"/>
        <v>0</v>
      </c>
      <c r="V572" s="16">
        <f t="shared" si="115"/>
        <v>0</v>
      </c>
      <c r="W572" s="16">
        <f t="shared" si="115"/>
        <v>0</v>
      </c>
      <c r="X572" s="7">
        <f t="shared" si="115"/>
        <v>0</v>
      </c>
      <c r="Y572" s="7">
        <f t="shared" si="115"/>
        <v>0</v>
      </c>
      <c r="Z572" s="9">
        <f t="shared" si="115"/>
        <v>0</v>
      </c>
      <c r="AA572" s="7">
        <f t="shared" si="115"/>
        <v>0</v>
      </c>
      <c r="AB572" s="7">
        <f t="shared" si="115"/>
        <v>0</v>
      </c>
      <c r="AC572" s="7">
        <f t="shared" si="115"/>
        <v>0</v>
      </c>
      <c r="AD572" s="7">
        <f t="shared" si="115"/>
        <v>0</v>
      </c>
      <c r="AE572" s="7">
        <f t="shared" si="115"/>
        <v>0</v>
      </c>
      <c r="AF572" s="7">
        <f t="shared" si="115"/>
        <v>0</v>
      </c>
    </row>
    <row r="573" spans="1:32" ht="51" thickBot="1">
      <c r="A573" s="272" t="s">
        <v>9</v>
      </c>
      <c r="B573" s="273"/>
      <c r="C573" s="273"/>
      <c r="D573" s="273"/>
      <c r="E573" s="273"/>
      <c r="F573" s="273"/>
      <c r="G573" s="273"/>
      <c r="H573" s="273"/>
      <c r="I573" s="273"/>
      <c r="J573" s="273"/>
      <c r="K573" s="273"/>
      <c r="L573" s="273"/>
      <c r="M573" s="273"/>
      <c r="N573" s="273"/>
      <c r="O573" s="273"/>
      <c r="P573" s="273"/>
      <c r="Q573" s="273"/>
      <c r="R573" s="273"/>
      <c r="S573" s="273"/>
      <c r="T573" s="273"/>
      <c r="U573" s="273"/>
      <c r="V573" s="273"/>
      <c r="W573" s="273"/>
      <c r="X573" s="273"/>
      <c r="Y573" s="273"/>
      <c r="Z573" s="273"/>
      <c r="AA573" s="273"/>
      <c r="AB573" s="273"/>
      <c r="AC573" s="273"/>
      <c r="AD573" s="273"/>
      <c r="AE573" s="273"/>
      <c r="AF573" s="274"/>
    </row>
    <row r="574" spans="1:32" ht="51" thickBot="1">
      <c r="A574" s="21">
        <v>71</v>
      </c>
      <c r="B574" s="22" t="s">
        <v>265</v>
      </c>
      <c r="C574" s="23"/>
      <c r="D574" s="24"/>
      <c r="E574" s="24"/>
      <c r="F574" s="24"/>
      <c r="G574" s="24"/>
      <c r="H574" s="24"/>
      <c r="I574" s="24"/>
      <c r="J574" s="24">
        <v>46</v>
      </c>
      <c r="K574" s="25"/>
      <c r="L574" s="33"/>
      <c r="M574" s="21"/>
      <c r="N574" s="24">
        <v>11.8</v>
      </c>
      <c r="O574" s="21"/>
      <c r="P574" s="25"/>
      <c r="Q574" s="21"/>
      <c r="R574" s="25">
        <v>4</v>
      </c>
      <c r="S574" s="21"/>
      <c r="T574" s="25"/>
      <c r="U574" s="33"/>
      <c r="V574" s="21"/>
      <c r="W574" s="27"/>
      <c r="X574" s="25"/>
      <c r="Y574" s="21"/>
      <c r="Z574" s="25"/>
      <c r="AA574" s="21"/>
      <c r="AB574" s="23"/>
      <c r="AC574" s="25"/>
      <c r="AD574" s="21"/>
      <c r="AE574" s="21"/>
      <c r="AF574" s="24"/>
    </row>
    <row r="575" spans="1:32" ht="101.25" thickBot="1">
      <c r="A575" s="14">
        <v>104</v>
      </c>
      <c r="B575" s="15" t="s">
        <v>316</v>
      </c>
      <c r="C575" s="7"/>
      <c r="D575" s="10"/>
      <c r="E575" s="10"/>
      <c r="F575" s="10"/>
      <c r="G575" s="10"/>
      <c r="H575" s="10"/>
      <c r="I575" s="10">
        <v>40</v>
      </c>
      <c r="J575" s="10">
        <v>35</v>
      </c>
      <c r="K575" s="11"/>
      <c r="L575" s="19"/>
      <c r="M575" s="14"/>
      <c r="N575" s="10"/>
      <c r="O575" s="11"/>
      <c r="P575" s="14"/>
      <c r="Q575" s="11">
        <v>2</v>
      </c>
      <c r="R575" s="14"/>
      <c r="S575" s="11"/>
      <c r="T575" s="14"/>
      <c r="U575" s="11"/>
      <c r="V575" s="14"/>
      <c r="W575" s="10">
        <v>13</v>
      </c>
      <c r="X575" s="11"/>
      <c r="Y575" s="14"/>
      <c r="Z575" s="9">
        <v>6</v>
      </c>
      <c r="AA575" s="11"/>
      <c r="AB575" s="14"/>
      <c r="AC575" s="14"/>
      <c r="AD575" s="11"/>
      <c r="AE575" s="14"/>
      <c r="AF575" s="10"/>
    </row>
    <row r="576" spans="1:32" ht="51" thickBot="1">
      <c r="A576" s="21">
        <v>105</v>
      </c>
      <c r="B576" s="22" t="s">
        <v>159</v>
      </c>
      <c r="C576" s="23"/>
      <c r="D576" s="24"/>
      <c r="E576" s="24"/>
      <c r="F576" s="24"/>
      <c r="G576" s="24">
        <v>5</v>
      </c>
      <c r="H576" s="24"/>
      <c r="I576" s="24"/>
      <c r="J576" s="24"/>
      <c r="K576" s="25"/>
      <c r="L576" s="33"/>
      <c r="M576" s="21"/>
      <c r="N576" s="24"/>
      <c r="O576" s="25"/>
      <c r="P576" s="21"/>
      <c r="Q576" s="25">
        <v>5</v>
      </c>
      <c r="R576" s="21"/>
      <c r="S576" s="25">
        <v>8</v>
      </c>
      <c r="T576" s="21"/>
      <c r="U576" s="25"/>
      <c r="V576" s="21"/>
      <c r="W576" s="24"/>
      <c r="X576" s="25">
        <v>129</v>
      </c>
      <c r="Y576" s="21"/>
      <c r="Z576" s="24"/>
      <c r="AA576" s="25"/>
      <c r="AB576" s="21"/>
      <c r="AC576" s="21"/>
      <c r="AD576" s="25"/>
      <c r="AE576" s="21"/>
      <c r="AF576" s="24"/>
    </row>
    <row r="577" spans="1:32" ht="51" thickBot="1">
      <c r="A577" s="7">
        <v>32</v>
      </c>
      <c r="B577" s="15" t="s">
        <v>41</v>
      </c>
      <c r="C577" s="7"/>
      <c r="D577" s="10"/>
      <c r="E577" s="10"/>
      <c r="F577" s="10"/>
      <c r="G577" s="10"/>
      <c r="H577" s="10"/>
      <c r="I577" s="10">
        <v>111</v>
      </c>
      <c r="J577" s="10"/>
      <c r="K577" s="11"/>
      <c r="L577" s="19"/>
      <c r="M577" s="14"/>
      <c r="N577" s="10"/>
      <c r="O577" s="11"/>
      <c r="P577" s="14"/>
      <c r="Q577" s="11">
        <v>4</v>
      </c>
      <c r="R577" s="14"/>
      <c r="S577" s="11"/>
      <c r="T577" s="14">
        <v>20</v>
      </c>
      <c r="U577" s="19"/>
      <c r="V577" s="14"/>
      <c r="W577" s="10"/>
      <c r="X577" s="11"/>
      <c r="Y577" s="14"/>
      <c r="Z577" s="10"/>
      <c r="AA577" s="11"/>
      <c r="AB577" s="14"/>
      <c r="AC577" s="11"/>
      <c r="AD577" s="14"/>
      <c r="AE577" s="14"/>
      <c r="AF577" s="10"/>
    </row>
    <row r="578" spans="1:32" ht="51" thickBot="1">
      <c r="A578" s="14">
        <v>33</v>
      </c>
      <c r="B578" s="18" t="s">
        <v>271</v>
      </c>
      <c r="C578" s="7"/>
      <c r="D578" s="10"/>
      <c r="E578" s="10"/>
      <c r="F578" s="10"/>
      <c r="G578" s="10"/>
      <c r="H578" s="10"/>
      <c r="I578" s="10"/>
      <c r="J578" s="10"/>
      <c r="K578" s="11"/>
      <c r="L578" s="19"/>
      <c r="M578" s="14"/>
      <c r="N578" s="10">
        <v>18</v>
      </c>
      <c r="O578" s="11"/>
      <c r="P578" s="14">
        <v>14</v>
      </c>
      <c r="Q578" s="11"/>
      <c r="R578" s="14"/>
      <c r="S578" s="11"/>
      <c r="T578" s="14"/>
      <c r="U578" s="19"/>
      <c r="V578" s="14"/>
      <c r="W578" s="10"/>
      <c r="X578" s="11"/>
      <c r="Y578" s="14"/>
      <c r="Z578" s="10"/>
      <c r="AA578" s="11"/>
      <c r="AB578" s="14"/>
      <c r="AC578" s="11"/>
      <c r="AD578" s="14"/>
      <c r="AE578" s="14"/>
      <c r="AF578" s="10"/>
    </row>
    <row r="579" spans="1:32" ht="101.25" thickBot="1">
      <c r="A579" s="14" t="s">
        <v>37</v>
      </c>
      <c r="B579" s="15" t="s">
        <v>75</v>
      </c>
      <c r="C579" s="7"/>
      <c r="D579" s="10">
        <v>50</v>
      </c>
      <c r="E579" s="10"/>
      <c r="F579" s="10"/>
      <c r="G579" s="10"/>
      <c r="H579" s="10"/>
      <c r="I579" s="9"/>
      <c r="J579" s="9"/>
      <c r="K579" s="17"/>
      <c r="L579" s="16"/>
      <c r="M579" s="7"/>
      <c r="N579" s="9"/>
      <c r="O579" s="9"/>
      <c r="P579" s="9"/>
      <c r="Q579" s="9"/>
      <c r="R579" s="9"/>
      <c r="S579" s="9"/>
      <c r="T579" s="9"/>
      <c r="U579" s="17"/>
      <c r="V579" s="7"/>
      <c r="W579" s="9"/>
      <c r="X579" s="9"/>
      <c r="Y579" s="9"/>
      <c r="Z579" s="9"/>
      <c r="AA579" s="9"/>
      <c r="AB579" s="9"/>
      <c r="AC579" s="9"/>
      <c r="AD579" s="9"/>
      <c r="AE579" s="9"/>
      <c r="AF579" s="9"/>
    </row>
    <row r="580" spans="1:32" ht="51" thickBot="1">
      <c r="A580" s="7"/>
      <c r="B580" s="8" t="s">
        <v>31</v>
      </c>
      <c r="C580" s="7">
        <f aca="true" t="shared" si="116" ref="C580:AF580">SUM(C574:C579)</f>
        <v>0</v>
      </c>
      <c r="D580" s="7">
        <f t="shared" si="116"/>
        <v>50</v>
      </c>
      <c r="E580" s="7">
        <f t="shared" si="116"/>
        <v>0</v>
      </c>
      <c r="F580" s="7">
        <f t="shared" si="116"/>
        <v>0</v>
      </c>
      <c r="G580" s="7">
        <f t="shared" si="116"/>
        <v>5</v>
      </c>
      <c r="H580" s="7">
        <f t="shared" si="116"/>
        <v>0</v>
      </c>
      <c r="I580" s="7">
        <f t="shared" si="116"/>
        <v>151</v>
      </c>
      <c r="J580" s="7">
        <f t="shared" si="116"/>
        <v>81</v>
      </c>
      <c r="K580" s="16">
        <f t="shared" si="116"/>
        <v>0</v>
      </c>
      <c r="L580" s="16">
        <f t="shared" si="116"/>
        <v>0</v>
      </c>
      <c r="M580" s="16">
        <f t="shared" si="116"/>
        <v>0</v>
      </c>
      <c r="N580" s="7">
        <f t="shared" si="116"/>
        <v>29.8</v>
      </c>
      <c r="O580" s="7">
        <f t="shared" si="116"/>
        <v>0</v>
      </c>
      <c r="P580" s="7">
        <f t="shared" si="116"/>
        <v>14</v>
      </c>
      <c r="Q580" s="7">
        <f t="shared" si="116"/>
        <v>11</v>
      </c>
      <c r="R580" s="7">
        <f t="shared" si="116"/>
        <v>4</v>
      </c>
      <c r="S580" s="7">
        <f t="shared" si="116"/>
        <v>8</v>
      </c>
      <c r="T580" s="7">
        <f t="shared" si="116"/>
        <v>20</v>
      </c>
      <c r="U580" s="7">
        <f t="shared" si="116"/>
        <v>0</v>
      </c>
      <c r="V580" s="7">
        <f t="shared" si="116"/>
        <v>0</v>
      </c>
      <c r="W580" s="7">
        <f t="shared" si="116"/>
        <v>13</v>
      </c>
      <c r="X580" s="7">
        <f t="shared" si="116"/>
        <v>129</v>
      </c>
      <c r="Y580" s="7">
        <f t="shared" si="116"/>
        <v>0</v>
      </c>
      <c r="Z580" s="9">
        <f t="shared" si="116"/>
        <v>6</v>
      </c>
      <c r="AA580" s="7">
        <f t="shared" si="116"/>
        <v>0</v>
      </c>
      <c r="AB580" s="7">
        <f t="shared" si="116"/>
        <v>0</v>
      </c>
      <c r="AC580" s="7">
        <f t="shared" si="116"/>
        <v>0</v>
      </c>
      <c r="AD580" s="7">
        <f t="shared" si="116"/>
        <v>0</v>
      </c>
      <c r="AE580" s="7">
        <f t="shared" si="116"/>
        <v>0</v>
      </c>
      <c r="AF580" s="7">
        <f t="shared" si="116"/>
        <v>0</v>
      </c>
    </row>
    <row r="581" spans="1:32" ht="48.75" customHeight="1" thickBot="1">
      <c r="A581" s="272" t="s">
        <v>30</v>
      </c>
      <c r="B581" s="273"/>
      <c r="C581" s="273"/>
      <c r="D581" s="273"/>
      <c r="E581" s="273"/>
      <c r="F581" s="273"/>
      <c r="G581" s="273"/>
      <c r="H581" s="273"/>
      <c r="I581" s="273"/>
      <c r="J581" s="273"/>
      <c r="K581" s="273"/>
      <c r="L581" s="273"/>
      <c r="M581" s="273"/>
      <c r="N581" s="273"/>
      <c r="O581" s="273"/>
      <c r="P581" s="273"/>
      <c r="Q581" s="273"/>
      <c r="R581" s="273"/>
      <c r="S581" s="273"/>
      <c r="T581" s="273"/>
      <c r="U581" s="273"/>
      <c r="V581" s="273"/>
      <c r="W581" s="273"/>
      <c r="X581" s="273"/>
      <c r="Y581" s="273"/>
      <c r="Z581" s="273"/>
      <c r="AA581" s="273"/>
      <c r="AB581" s="273"/>
      <c r="AC581" s="273"/>
      <c r="AD581" s="273"/>
      <c r="AE581" s="273"/>
      <c r="AF581" s="274"/>
    </row>
    <row r="582" spans="1:32" ht="96.75" customHeight="1" thickBot="1">
      <c r="A582" s="14">
        <v>8.9</v>
      </c>
      <c r="B582" s="18" t="s">
        <v>237</v>
      </c>
      <c r="C582" s="14"/>
      <c r="D582" s="10"/>
      <c r="E582" s="14"/>
      <c r="F582" s="14"/>
      <c r="G582" s="14"/>
      <c r="H582" s="10"/>
      <c r="I582" s="10"/>
      <c r="J582" s="10"/>
      <c r="K582" s="11"/>
      <c r="L582" s="19"/>
      <c r="M582" s="14"/>
      <c r="N582" s="11"/>
      <c r="O582" s="7"/>
      <c r="P582" s="11"/>
      <c r="Q582" s="7"/>
      <c r="R582" s="11"/>
      <c r="S582" s="7"/>
      <c r="T582" s="11">
        <v>185</v>
      </c>
      <c r="U582" s="16"/>
      <c r="V582" s="14"/>
      <c r="W582" s="11"/>
      <c r="X582" s="7"/>
      <c r="Y582" s="7"/>
      <c r="Z582" s="11"/>
      <c r="AA582" s="7"/>
      <c r="AB582" s="7"/>
      <c r="AC582" s="11"/>
      <c r="AD582" s="7"/>
      <c r="AE582" s="10"/>
      <c r="AF582" s="10"/>
    </row>
    <row r="583" spans="1:32" ht="201.75" thickBot="1">
      <c r="A583" s="14">
        <v>106</v>
      </c>
      <c r="B583" s="15" t="s">
        <v>263</v>
      </c>
      <c r="C583" s="7"/>
      <c r="D583" s="10"/>
      <c r="E583" s="10">
        <v>36.5</v>
      </c>
      <c r="F583" s="10"/>
      <c r="G583" s="10"/>
      <c r="H583" s="10"/>
      <c r="I583" s="10"/>
      <c r="J583" s="10"/>
      <c r="K583" s="11"/>
      <c r="L583" s="19"/>
      <c r="M583" s="14">
        <v>16.3</v>
      </c>
      <c r="N583" s="10"/>
      <c r="O583" s="10"/>
      <c r="P583" s="10">
        <v>5</v>
      </c>
      <c r="Q583" s="10">
        <v>4</v>
      </c>
      <c r="R583" s="10">
        <v>1</v>
      </c>
      <c r="S583" s="10">
        <v>5</v>
      </c>
      <c r="T583" s="10">
        <v>15</v>
      </c>
      <c r="U583" s="11"/>
      <c r="V583" s="14"/>
      <c r="W583" s="10"/>
      <c r="X583" s="10"/>
      <c r="Y583" s="10"/>
      <c r="Z583" s="10"/>
      <c r="AA583" s="10"/>
      <c r="AB583" s="10"/>
      <c r="AC583" s="10"/>
      <c r="AD583" s="10"/>
      <c r="AE583" s="10"/>
      <c r="AF583" s="10">
        <v>1.1</v>
      </c>
    </row>
    <row r="584" spans="1:32" ht="51" thickBot="1">
      <c r="A584" s="14"/>
      <c r="B584" s="15" t="s">
        <v>7</v>
      </c>
      <c r="C584" s="7">
        <f>SUM(C582:C583)</f>
        <v>0</v>
      </c>
      <c r="D584" s="7">
        <f aca="true" t="shared" si="117" ref="D584:AF584">SUM(D582:D583)</f>
        <v>0</v>
      </c>
      <c r="E584" s="7">
        <f t="shared" si="117"/>
        <v>36.5</v>
      </c>
      <c r="F584" s="7">
        <f t="shared" si="117"/>
        <v>0</v>
      </c>
      <c r="G584" s="7">
        <f t="shared" si="117"/>
        <v>0</v>
      </c>
      <c r="H584" s="7">
        <f t="shared" si="117"/>
        <v>0</v>
      </c>
      <c r="I584" s="7">
        <f t="shared" si="117"/>
        <v>0</v>
      </c>
      <c r="J584" s="7">
        <f t="shared" si="117"/>
        <v>0</v>
      </c>
      <c r="K584" s="16">
        <f t="shared" si="117"/>
        <v>0</v>
      </c>
      <c r="L584" s="16">
        <f t="shared" si="117"/>
        <v>0</v>
      </c>
      <c r="M584" s="16">
        <f t="shared" si="117"/>
        <v>16.3</v>
      </c>
      <c r="N584" s="7">
        <f t="shared" si="117"/>
        <v>0</v>
      </c>
      <c r="O584" s="7">
        <f t="shared" si="117"/>
        <v>0</v>
      </c>
      <c r="P584" s="7">
        <f t="shared" si="117"/>
        <v>5</v>
      </c>
      <c r="Q584" s="7">
        <f t="shared" si="117"/>
        <v>4</v>
      </c>
      <c r="R584" s="7">
        <f t="shared" si="117"/>
        <v>1</v>
      </c>
      <c r="S584" s="7">
        <f t="shared" si="117"/>
        <v>5</v>
      </c>
      <c r="T584" s="7">
        <f t="shared" si="117"/>
        <v>200</v>
      </c>
      <c r="U584" s="7">
        <f t="shared" si="117"/>
        <v>0</v>
      </c>
      <c r="V584" s="7">
        <f t="shared" si="117"/>
        <v>0</v>
      </c>
      <c r="W584" s="7">
        <f t="shared" si="117"/>
        <v>0</v>
      </c>
      <c r="X584" s="7">
        <f t="shared" si="117"/>
        <v>0</v>
      </c>
      <c r="Y584" s="7">
        <f t="shared" si="117"/>
        <v>0</v>
      </c>
      <c r="Z584" s="9">
        <f t="shared" si="117"/>
        <v>0</v>
      </c>
      <c r="AA584" s="7">
        <f t="shared" si="117"/>
        <v>0</v>
      </c>
      <c r="AB584" s="7">
        <f t="shared" si="117"/>
        <v>0</v>
      </c>
      <c r="AC584" s="7">
        <f t="shared" si="117"/>
        <v>0</v>
      </c>
      <c r="AD584" s="7">
        <f t="shared" si="117"/>
        <v>0</v>
      </c>
      <c r="AE584" s="7">
        <f t="shared" si="117"/>
        <v>0</v>
      </c>
      <c r="AF584" s="7">
        <f t="shared" si="117"/>
        <v>1.1</v>
      </c>
    </row>
    <row r="585" spans="1:32" ht="51" thickBot="1">
      <c r="A585" s="277" t="s">
        <v>32</v>
      </c>
      <c r="B585" s="278"/>
      <c r="C585" s="278"/>
      <c r="D585" s="278"/>
      <c r="E585" s="278"/>
      <c r="F585" s="278"/>
      <c r="G585" s="278"/>
      <c r="H585" s="278"/>
      <c r="I585" s="278"/>
      <c r="J585" s="278"/>
      <c r="K585" s="278"/>
      <c r="L585" s="278"/>
      <c r="M585" s="278"/>
      <c r="N585" s="278"/>
      <c r="O585" s="278"/>
      <c r="P585" s="278"/>
      <c r="Q585" s="278"/>
      <c r="R585" s="278"/>
      <c r="S585" s="278"/>
      <c r="T585" s="278"/>
      <c r="U585" s="278"/>
      <c r="V585" s="278"/>
      <c r="W585" s="278"/>
      <c r="X585" s="278"/>
      <c r="Y585" s="278"/>
      <c r="Z585" s="278"/>
      <c r="AA585" s="278"/>
      <c r="AB585" s="278"/>
      <c r="AC585" s="278"/>
      <c r="AD585" s="278"/>
      <c r="AE585" s="279"/>
      <c r="AF585" s="10"/>
    </row>
    <row r="586" spans="1:32" ht="152.25" customHeight="1" thickBot="1">
      <c r="A586" s="14">
        <v>107</v>
      </c>
      <c r="B586" s="15" t="s">
        <v>211</v>
      </c>
      <c r="C586" s="7"/>
      <c r="D586" s="10"/>
      <c r="E586" s="10"/>
      <c r="F586" s="10"/>
      <c r="G586" s="10">
        <v>6</v>
      </c>
      <c r="H586" s="10"/>
      <c r="I586" s="10">
        <v>65</v>
      </c>
      <c r="J586" s="10">
        <v>20</v>
      </c>
      <c r="K586" s="11"/>
      <c r="L586" s="19"/>
      <c r="M586" s="14"/>
      <c r="N586" s="10"/>
      <c r="O586" s="14"/>
      <c r="P586" s="11"/>
      <c r="Q586" s="14"/>
      <c r="R586" s="11">
        <v>2.5</v>
      </c>
      <c r="S586" s="14"/>
      <c r="T586" s="11"/>
      <c r="U586" s="19"/>
      <c r="V586" s="14"/>
      <c r="W586" s="10"/>
      <c r="X586" s="11"/>
      <c r="Y586" s="14">
        <v>61</v>
      </c>
      <c r="Z586" s="11"/>
      <c r="AA586" s="19"/>
      <c r="AB586" s="14"/>
      <c r="AC586" s="11"/>
      <c r="AD586" s="14"/>
      <c r="AE586" s="14"/>
      <c r="AF586" s="10"/>
    </row>
    <row r="587" spans="1:32" ht="152.25" customHeight="1" thickBot="1">
      <c r="A587" s="14" t="s">
        <v>37</v>
      </c>
      <c r="B587" s="15" t="s">
        <v>63</v>
      </c>
      <c r="C587" s="10">
        <v>35</v>
      </c>
      <c r="D587" s="10"/>
      <c r="E587" s="10"/>
      <c r="F587" s="10"/>
      <c r="G587" s="10"/>
      <c r="H587" s="10"/>
      <c r="I587" s="10"/>
      <c r="J587" s="10"/>
      <c r="K587" s="11"/>
      <c r="L587" s="19"/>
      <c r="M587" s="14"/>
      <c r="N587" s="10"/>
      <c r="O587" s="10"/>
      <c r="P587" s="10"/>
      <c r="Q587" s="10"/>
      <c r="R587" s="10"/>
      <c r="S587" s="10"/>
      <c r="T587" s="10"/>
      <c r="U587" s="11"/>
      <c r="V587" s="14"/>
      <c r="W587" s="9"/>
      <c r="X587" s="11"/>
      <c r="Y587" s="14"/>
      <c r="Z587" s="10"/>
      <c r="AA587" s="10"/>
      <c r="AB587" s="10"/>
      <c r="AC587" s="10"/>
      <c r="AD587" s="10"/>
      <c r="AE587" s="10"/>
      <c r="AF587" s="10"/>
    </row>
    <row r="588" spans="1:32" ht="51" thickBot="1">
      <c r="A588" s="7">
        <v>25</v>
      </c>
      <c r="B588" s="13" t="s">
        <v>8</v>
      </c>
      <c r="C588" s="7"/>
      <c r="D588" s="9"/>
      <c r="E588" s="9"/>
      <c r="F588" s="9"/>
      <c r="G588" s="9"/>
      <c r="H588" s="10"/>
      <c r="I588" s="10"/>
      <c r="J588" s="10"/>
      <c r="K588" s="11"/>
      <c r="L588" s="19"/>
      <c r="M588" s="14"/>
      <c r="N588" s="10"/>
      <c r="O588" s="11"/>
      <c r="P588" s="7">
        <v>12</v>
      </c>
      <c r="Q588" s="11"/>
      <c r="R588" s="7"/>
      <c r="S588" s="11"/>
      <c r="T588" s="7"/>
      <c r="U588" s="16"/>
      <c r="V588" s="7"/>
      <c r="W588" s="9"/>
      <c r="X588" s="11"/>
      <c r="Y588" s="7"/>
      <c r="Z588" s="9"/>
      <c r="AA588" s="11"/>
      <c r="AB588" s="7">
        <v>0.6</v>
      </c>
      <c r="AC588" s="7"/>
      <c r="AD588" s="11"/>
      <c r="AE588" s="7"/>
      <c r="AF588" s="10"/>
    </row>
    <row r="589" spans="1:32" ht="151.5" thickBot="1">
      <c r="A589" s="14">
        <v>14</v>
      </c>
      <c r="B589" s="15" t="s">
        <v>203</v>
      </c>
      <c r="C589" s="7"/>
      <c r="D589" s="10"/>
      <c r="E589" s="10"/>
      <c r="F589" s="10"/>
      <c r="G589" s="10"/>
      <c r="H589" s="10"/>
      <c r="I589" s="10"/>
      <c r="J589" s="10"/>
      <c r="K589" s="11"/>
      <c r="L589" s="19"/>
      <c r="M589" s="14">
        <v>70</v>
      </c>
      <c r="N589" s="10"/>
      <c r="O589" s="10"/>
      <c r="P589" s="10"/>
      <c r="Q589" s="10"/>
      <c r="R589" s="10"/>
      <c r="S589" s="10"/>
      <c r="T589" s="10"/>
      <c r="U589" s="11"/>
      <c r="V589" s="14"/>
      <c r="W589" s="10"/>
      <c r="X589" s="10"/>
      <c r="Y589" s="10"/>
      <c r="Z589" s="10"/>
      <c r="AA589" s="10"/>
      <c r="AB589" s="10"/>
      <c r="AC589" s="10"/>
      <c r="AD589" s="10"/>
      <c r="AE589" s="10"/>
      <c r="AF589" s="9"/>
    </row>
    <row r="590" spans="1:32" ht="51" thickBot="1">
      <c r="A590" s="5"/>
      <c r="B590" s="15" t="s">
        <v>7</v>
      </c>
      <c r="C590" s="7">
        <f aca="true" t="shared" si="118" ref="C590:AF590">SUM(C586:C589)</f>
        <v>35</v>
      </c>
      <c r="D590" s="7">
        <f t="shared" si="118"/>
        <v>0</v>
      </c>
      <c r="E590" s="7">
        <f t="shared" si="118"/>
        <v>0</v>
      </c>
      <c r="F590" s="7">
        <f t="shared" si="118"/>
        <v>0</v>
      </c>
      <c r="G590" s="7">
        <f t="shared" si="118"/>
        <v>6</v>
      </c>
      <c r="H590" s="7">
        <f t="shared" si="118"/>
        <v>0</v>
      </c>
      <c r="I590" s="7">
        <f t="shared" si="118"/>
        <v>65</v>
      </c>
      <c r="J590" s="7">
        <f t="shared" si="118"/>
        <v>20</v>
      </c>
      <c r="K590" s="16">
        <f t="shared" si="118"/>
        <v>0</v>
      </c>
      <c r="L590" s="16">
        <f t="shared" si="118"/>
        <v>0</v>
      </c>
      <c r="M590" s="7">
        <f t="shared" si="118"/>
        <v>70</v>
      </c>
      <c r="N590" s="7">
        <f t="shared" si="118"/>
        <v>0</v>
      </c>
      <c r="O590" s="7">
        <f t="shared" si="118"/>
        <v>0</v>
      </c>
      <c r="P590" s="7">
        <f t="shared" si="118"/>
        <v>12</v>
      </c>
      <c r="Q590" s="7">
        <f t="shared" si="118"/>
        <v>0</v>
      </c>
      <c r="R590" s="7">
        <f t="shared" si="118"/>
        <v>2.5</v>
      </c>
      <c r="S590" s="7">
        <f t="shared" si="118"/>
        <v>0</v>
      </c>
      <c r="T590" s="7">
        <f t="shared" si="118"/>
        <v>0</v>
      </c>
      <c r="U590" s="7">
        <f t="shared" si="118"/>
        <v>0</v>
      </c>
      <c r="V590" s="7">
        <f t="shared" si="118"/>
        <v>0</v>
      </c>
      <c r="W590" s="7">
        <f t="shared" si="118"/>
        <v>0</v>
      </c>
      <c r="X590" s="7">
        <f t="shared" si="118"/>
        <v>0</v>
      </c>
      <c r="Y590" s="7">
        <f t="shared" si="118"/>
        <v>61</v>
      </c>
      <c r="Z590" s="9">
        <f t="shared" si="118"/>
        <v>0</v>
      </c>
      <c r="AA590" s="7">
        <f t="shared" si="118"/>
        <v>0</v>
      </c>
      <c r="AB590" s="7">
        <f t="shared" si="118"/>
        <v>0.6</v>
      </c>
      <c r="AC590" s="7">
        <f t="shared" si="118"/>
        <v>0</v>
      </c>
      <c r="AD590" s="7">
        <f t="shared" si="118"/>
        <v>0</v>
      </c>
      <c r="AE590" s="7">
        <f t="shared" si="118"/>
        <v>0</v>
      </c>
      <c r="AF590" s="7">
        <f t="shared" si="118"/>
        <v>0</v>
      </c>
    </row>
    <row r="591" spans="1:32" ht="110.25" customHeight="1" thickBot="1">
      <c r="A591" s="78"/>
      <c r="B591" s="15" t="s">
        <v>76</v>
      </c>
      <c r="C591" s="7"/>
      <c r="D591" s="7"/>
      <c r="E591" s="7"/>
      <c r="F591" s="7"/>
      <c r="G591" s="7"/>
      <c r="H591" s="7"/>
      <c r="I591" s="7"/>
      <c r="J591" s="7"/>
      <c r="K591" s="16"/>
      <c r="L591" s="16"/>
      <c r="M591" s="7"/>
      <c r="N591" s="7"/>
      <c r="O591" s="7"/>
      <c r="P591" s="7"/>
      <c r="Q591" s="7"/>
      <c r="R591" s="7"/>
      <c r="S591" s="7"/>
      <c r="T591" s="7"/>
      <c r="U591" s="16"/>
      <c r="V591" s="7"/>
      <c r="W591" s="9"/>
      <c r="X591" s="7"/>
      <c r="Y591" s="7"/>
      <c r="Z591" s="9"/>
      <c r="AA591" s="7"/>
      <c r="AB591" s="7"/>
      <c r="AC591" s="7"/>
      <c r="AD591" s="7"/>
      <c r="AE591" s="7">
        <v>6</v>
      </c>
      <c r="AF591" s="7"/>
    </row>
    <row r="592" spans="1:32" ht="51" thickBot="1">
      <c r="A592" s="14"/>
      <c r="B592" s="20" t="s">
        <v>11</v>
      </c>
      <c r="C592" s="7">
        <f aca="true" t="shared" si="119" ref="C592:AD592">C569+C572+C580+C584+C590</f>
        <v>85</v>
      </c>
      <c r="D592" s="7">
        <f t="shared" si="119"/>
        <v>50</v>
      </c>
      <c r="E592" s="7">
        <f t="shared" si="119"/>
        <v>36.5</v>
      </c>
      <c r="F592" s="7">
        <f t="shared" si="119"/>
        <v>0</v>
      </c>
      <c r="G592" s="7">
        <f t="shared" si="119"/>
        <v>11</v>
      </c>
      <c r="H592" s="7">
        <f t="shared" si="119"/>
        <v>16</v>
      </c>
      <c r="I592" s="7">
        <f t="shared" si="119"/>
        <v>216</v>
      </c>
      <c r="J592" s="7">
        <f t="shared" si="119"/>
        <v>101</v>
      </c>
      <c r="K592" s="7">
        <f t="shared" si="119"/>
        <v>100</v>
      </c>
      <c r="L592" s="7">
        <f t="shared" si="119"/>
        <v>0</v>
      </c>
      <c r="M592" s="7">
        <f t="shared" si="119"/>
        <v>86.3</v>
      </c>
      <c r="N592" s="7">
        <f t="shared" si="119"/>
        <v>29.8</v>
      </c>
      <c r="O592" s="7">
        <f t="shared" si="119"/>
        <v>0</v>
      </c>
      <c r="P592" s="7">
        <f t="shared" si="119"/>
        <v>46</v>
      </c>
      <c r="Q592" s="7">
        <f t="shared" si="119"/>
        <v>22</v>
      </c>
      <c r="R592" s="7">
        <f t="shared" si="119"/>
        <v>7.5</v>
      </c>
      <c r="S592" s="7">
        <f t="shared" si="119"/>
        <v>13</v>
      </c>
      <c r="T592" s="7">
        <f t="shared" si="119"/>
        <v>400</v>
      </c>
      <c r="U592" s="7">
        <f t="shared" si="119"/>
        <v>0</v>
      </c>
      <c r="V592" s="7">
        <f t="shared" si="119"/>
        <v>0</v>
      </c>
      <c r="W592" s="7">
        <f t="shared" si="119"/>
        <v>13</v>
      </c>
      <c r="X592" s="7">
        <f t="shared" si="119"/>
        <v>129</v>
      </c>
      <c r="Y592" s="7">
        <f t="shared" si="119"/>
        <v>61</v>
      </c>
      <c r="Z592" s="7">
        <f t="shared" si="119"/>
        <v>6</v>
      </c>
      <c r="AA592" s="7">
        <f t="shared" si="119"/>
        <v>10.7</v>
      </c>
      <c r="AB592" s="7">
        <f t="shared" si="119"/>
        <v>1.2</v>
      </c>
      <c r="AC592" s="7">
        <f t="shared" si="119"/>
        <v>0</v>
      </c>
      <c r="AD592" s="7">
        <f t="shared" si="119"/>
        <v>0</v>
      </c>
      <c r="AE592" s="7">
        <v>6</v>
      </c>
      <c r="AF592" s="7">
        <f>AF569+AF572+AF580+AF584+AF590</f>
        <v>1.1</v>
      </c>
    </row>
    <row r="593" spans="1:32" ht="51" thickBot="1">
      <c r="A593" s="272" t="s">
        <v>79</v>
      </c>
      <c r="B593" s="273"/>
      <c r="C593" s="273"/>
      <c r="D593" s="273"/>
      <c r="E593" s="273"/>
      <c r="F593" s="273"/>
      <c r="G593" s="273"/>
      <c r="H593" s="273"/>
      <c r="I593" s="273"/>
      <c r="J593" s="273"/>
      <c r="K593" s="273"/>
      <c r="L593" s="273"/>
      <c r="M593" s="273"/>
      <c r="N593" s="273"/>
      <c r="O593" s="273"/>
      <c r="P593" s="273"/>
      <c r="Q593" s="273"/>
      <c r="R593" s="273"/>
      <c r="S593" s="273"/>
      <c r="T593" s="273"/>
      <c r="U593" s="273"/>
      <c r="V593" s="273"/>
      <c r="W593" s="273"/>
      <c r="X593" s="273"/>
      <c r="Y593" s="273"/>
      <c r="Z593" s="273"/>
      <c r="AA593" s="273"/>
      <c r="AB593" s="273"/>
      <c r="AC593" s="273"/>
      <c r="AD593" s="273"/>
      <c r="AE593" s="273"/>
      <c r="AF593" s="274"/>
    </row>
    <row r="594" spans="1:32" ht="51" thickBot="1">
      <c r="A594" s="272" t="s">
        <v>142</v>
      </c>
      <c r="B594" s="273"/>
      <c r="C594" s="273"/>
      <c r="D594" s="273"/>
      <c r="E594" s="273"/>
      <c r="F594" s="273"/>
      <c r="G594" s="273"/>
      <c r="H594" s="273"/>
      <c r="I594" s="273"/>
      <c r="J594" s="273"/>
      <c r="K594" s="273"/>
      <c r="L594" s="273"/>
      <c r="M594" s="273"/>
      <c r="N594" s="273"/>
      <c r="O594" s="273"/>
      <c r="P594" s="273"/>
      <c r="Q594" s="273"/>
      <c r="R594" s="273"/>
      <c r="S594" s="273"/>
      <c r="T594" s="273"/>
      <c r="U594" s="273"/>
      <c r="V594" s="273"/>
      <c r="W594" s="273"/>
      <c r="X594" s="273"/>
      <c r="Y594" s="273"/>
      <c r="Z594" s="273"/>
      <c r="AA594" s="273"/>
      <c r="AB594" s="273"/>
      <c r="AC594" s="273"/>
      <c r="AD594" s="273"/>
      <c r="AE594" s="273"/>
      <c r="AF594" s="274"/>
    </row>
    <row r="595" spans="1:32" ht="45.75" customHeight="1">
      <c r="A595" s="286" t="s">
        <v>130</v>
      </c>
      <c r="B595" s="282" t="s">
        <v>24</v>
      </c>
      <c r="C595" s="268" t="s">
        <v>63</v>
      </c>
      <c r="D595" s="268" t="s">
        <v>64</v>
      </c>
      <c r="E595" s="268" t="s">
        <v>65</v>
      </c>
      <c r="F595" s="268" t="s">
        <v>66</v>
      </c>
      <c r="G595" s="268" t="s">
        <v>60</v>
      </c>
      <c r="H595" s="268" t="s">
        <v>67</v>
      </c>
      <c r="I595" s="268" t="s">
        <v>114</v>
      </c>
      <c r="J595" s="268" t="s">
        <v>108</v>
      </c>
      <c r="K595" s="79"/>
      <c r="L595" s="79"/>
      <c r="M595" s="268" t="s">
        <v>120</v>
      </c>
      <c r="N595" s="268" t="s">
        <v>69</v>
      </c>
      <c r="O595" s="268" t="s">
        <v>48</v>
      </c>
      <c r="P595" s="268" t="s">
        <v>49</v>
      </c>
      <c r="Q595" s="268" t="s">
        <v>70</v>
      </c>
      <c r="R595" s="268" t="s">
        <v>50</v>
      </c>
      <c r="S595" s="268" t="s">
        <v>71</v>
      </c>
      <c r="T595" s="268" t="s">
        <v>208</v>
      </c>
      <c r="U595" s="275" t="s">
        <v>74</v>
      </c>
      <c r="V595" s="70"/>
      <c r="W595" s="270" t="s">
        <v>111</v>
      </c>
      <c r="X595" s="268" t="s">
        <v>116</v>
      </c>
      <c r="Y595" s="268" t="s">
        <v>117</v>
      </c>
      <c r="Z595" s="270" t="s">
        <v>51</v>
      </c>
      <c r="AA595" s="268" t="s">
        <v>52</v>
      </c>
      <c r="AB595" s="268" t="s">
        <v>54</v>
      </c>
      <c r="AC595" s="70"/>
      <c r="AD595" s="268" t="s">
        <v>72</v>
      </c>
      <c r="AE595" s="268" t="s">
        <v>53</v>
      </c>
      <c r="AF595" s="268" t="s">
        <v>73</v>
      </c>
    </row>
    <row r="596" spans="1:32" ht="390.75" customHeight="1" thickBot="1">
      <c r="A596" s="287"/>
      <c r="B596" s="283"/>
      <c r="C596" s="269"/>
      <c r="D596" s="269"/>
      <c r="E596" s="269"/>
      <c r="F596" s="269"/>
      <c r="G596" s="269"/>
      <c r="H596" s="269"/>
      <c r="I596" s="269"/>
      <c r="J596" s="269"/>
      <c r="K596" s="80" t="s">
        <v>68</v>
      </c>
      <c r="L596" s="80" t="s">
        <v>128</v>
      </c>
      <c r="M596" s="269"/>
      <c r="N596" s="269"/>
      <c r="O596" s="269"/>
      <c r="P596" s="269"/>
      <c r="Q596" s="269"/>
      <c r="R596" s="269"/>
      <c r="S596" s="269"/>
      <c r="T596" s="269"/>
      <c r="U596" s="276"/>
      <c r="V596" s="71" t="s">
        <v>185</v>
      </c>
      <c r="W596" s="271"/>
      <c r="X596" s="269"/>
      <c r="Y596" s="269"/>
      <c r="Z596" s="271"/>
      <c r="AA596" s="269"/>
      <c r="AB596" s="269"/>
      <c r="AC596" s="71" t="s">
        <v>184</v>
      </c>
      <c r="AD596" s="269"/>
      <c r="AE596" s="269"/>
      <c r="AF596" s="269"/>
    </row>
    <row r="597" spans="1:32" ht="51" thickBot="1">
      <c r="A597" s="78">
        <v>1</v>
      </c>
      <c r="B597" s="4">
        <v>2</v>
      </c>
      <c r="C597" s="6">
        <v>3</v>
      </c>
      <c r="D597" s="5">
        <v>4</v>
      </c>
      <c r="E597" s="5">
        <v>5</v>
      </c>
      <c r="F597" s="5">
        <v>6</v>
      </c>
      <c r="G597" s="5">
        <v>7</v>
      </c>
      <c r="H597" s="5" t="s">
        <v>55</v>
      </c>
      <c r="I597" s="5">
        <v>9</v>
      </c>
      <c r="J597" s="60">
        <v>10</v>
      </c>
      <c r="K597" s="73">
        <v>11</v>
      </c>
      <c r="L597" s="73">
        <v>12</v>
      </c>
      <c r="M597" s="5">
        <v>13</v>
      </c>
      <c r="N597" s="5">
        <v>14</v>
      </c>
      <c r="O597" s="5">
        <v>15</v>
      </c>
      <c r="P597" s="74">
        <v>16</v>
      </c>
      <c r="Q597" s="5">
        <v>17</v>
      </c>
      <c r="R597" s="74">
        <v>18</v>
      </c>
      <c r="S597" s="5">
        <v>19</v>
      </c>
      <c r="T597" s="74">
        <v>20</v>
      </c>
      <c r="U597" s="5">
        <v>21</v>
      </c>
      <c r="V597" s="5">
        <v>22</v>
      </c>
      <c r="W597" s="5">
        <v>23</v>
      </c>
      <c r="X597" s="75">
        <v>24</v>
      </c>
      <c r="Y597" s="75">
        <v>25</v>
      </c>
      <c r="Z597" s="74">
        <v>26</v>
      </c>
      <c r="AA597" s="5">
        <v>27</v>
      </c>
      <c r="AB597" s="5">
        <v>28</v>
      </c>
      <c r="AC597" s="74">
        <v>29</v>
      </c>
      <c r="AD597" s="5">
        <v>30</v>
      </c>
      <c r="AE597" s="5">
        <v>31</v>
      </c>
      <c r="AF597" s="5">
        <v>32</v>
      </c>
    </row>
    <row r="598" spans="1:32" ht="51" thickBot="1">
      <c r="A598" s="272" t="s">
        <v>6</v>
      </c>
      <c r="B598" s="273"/>
      <c r="C598" s="273"/>
      <c r="D598" s="273"/>
      <c r="E598" s="273"/>
      <c r="F598" s="273"/>
      <c r="G598" s="273"/>
      <c r="H598" s="273"/>
      <c r="I598" s="273"/>
      <c r="J598" s="273"/>
      <c r="K598" s="273"/>
      <c r="L598" s="273"/>
      <c r="M598" s="273"/>
      <c r="N598" s="273"/>
      <c r="O598" s="273"/>
      <c r="P598" s="273"/>
      <c r="Q598" s="273"/>
      <c r="R598" s="273"/>
      <c r="S598" s="273"/>
      <c r="T598" s="273"/>
      <c r="U598" s="273"/>
      <c r="V598" s="273"/>
      <c r="W598" s="273"/>
      <c r="X598" s="273"/>
      <c r="Y598" s="273"/>
      <c r="Z598" s="273"/>
      <c r="AA598" s="273"/>
      <c r="AB598" s="273"/>
      <c r="AC598" s="273"/>
      <c r="AD598" s="273"/>
      <c r="AE598" s="273"/>
      <c r="AF598" s="274"/>
    </row>
    <row r="599" spans="1:32" s="35" customFormat="1" ht="101.25" thickBot="1">
      <c r="A599" s="14">
        <v>15</v>
      </c>
      <c r="B599" s="29" t="s">
        <v>193</v>
      </c>
      <c r="C599" s="7"/>
      <c r="D599" s="9"/>
      <c r="E599" s="9"/>
      <c r="F599" s="9"/>
      <c r="G599" s="9">
        <v>20</v>
      </c>
      <c r="H599" s="10"/>
      <c r="I599" s="10"/>
      <c r="J599" s="10"/>
      <c r="K599" s="11"/>
      <c r="L599" s="19"/>
      <c r="M599" s="14"/>
      <c r="N599" s="10"/>
      <c r="O599" s="11"/>
      <c r="P599" s="7">
        <v>5</v>
      </c>
      <c r="Q599" s="11">
        <v>3</v>
      </c>
      <c r="R599" s="7"/>
      <c r="S599" s="11"/>
      <c r="T599" s="7">
        <v>150</v>
      </c>
      <c r="U599" s="11"/>
      <c r="V599" s="14"/>
      <c r="W599" s="9"/>
      <c r="X599" s="7"/>
      <c r="Y599" s="10"/>
      <c r="Z599" s="9"/>
      <c r="AA599" s="7"/>
      <c r="AB599" s="7"/>
      <c r="AC599" s="11"/>
      <c r="AD599" s="7"/>
      <c r="AE599" s="11"/>
      <c r="AF599" s="7"/>
    </row>
    <row r="600" spans="1:32" s="35" customFormat="1" ht="101.25" thickBot="1">
      <c r="A600" s="14">
        <v>36</v>
      </c>
      <c r="B600" s="15" t="s">
        <v>88</v>
      </c>
      <c r="C600" s="7"/>
      <c r="D600" s="10"/>
      <c r="E600" s="10"/>
      <c r="F600" s="10"/>
      <c r="G600" s="10"/>
      <c r="H600" s="10"/>
      <c r="I600" s="10"/>
      <c r="J600" s="10"/>
      <c r="K600" s="11"/>
      <c r="L600" s="19"/>
      <c r="M600" s="14"/>
      <c r="N600" s="10"/>
      <c r="O600" s="14"/>
      <c r="P600" s="7">
        <v>12</v>
      </c>
      <c r="Q600" s="14"/>
      <c r="R600" s="11"/>
      <c r="S600" s="14"/>
      <c r="T600" s="7">
        <v>102</v>
      </c>
      <c r="U600" s="19"/>
      <c r="V600" s="14"/>
      <c r="W600" s="10"/>
      <c r="X600" s="11"/>
      <c r="Y600" s="14"/>
      <c r="Z600" s="11"/>
      <c r="AA600" s="14"/>
      <c r="AB600" s="11"/>
      <c r="AC600" s="14">
        <v>2.4</v>
      </c>
      <c r="AD600" s="14"/>
      <c r="AE600" s="14"/>
      <c r="AF600" s="7"/>
    </row>
    <row r="601" spans="1:32" ht="51" thickBot="1">
      <c r="A601" s="14">
        <v>27</v>
      </c>
      <c r="B601" s="15" t="s">
        <v>40</v>
      </c>
      <c r="C601" s="10">
        <v>50</v>
      </c>
      <c r="D601" s="9"/>
      <c r="E601" s="9"/>
      <c r="F601" s="9"/>
      <c r="G601" s="9"/>
      <c r="H601" s="10"/>
      <c r="I601" s="10"/>
      <c r="J601" s="10"/>
      <c r="K601" s="11"/>
      <c r="L601" s="19"/>
      <c r="M601" s="14"/>
      <c r="N601" s="10"/>
      <c r="O601" s="11"/>
      <c r="P601" s="7"/>
      <c r="Q601" s="11">
        <v>6</v>
      </c>
      <c r="R601" s="7"/>
      <c r="S601" s="11"/>
      <c r="T601" s="7"/>
      <c r="U601" s="11"/>
      <c r="V601" s="14"/>
      <c r="W601" s="9"/>
      <c r="X601" s="14"/>
      <c r="Y601" s="10"/>
      <c r="Z601" s="9"/>
      <c r="AA601" s="7"/>
      <c r="AB601" s="11"/>
      <c r="AC601" s="14"/>
      <c r="AD601" s="7"/>
      <c r="AE601" s="11"/>
      <c r="AF601" s="7"/>
    </row>
    <row r="602" spans="1:32" ht="51" thickBot="1">
      <c r="A602" s="14"/>
      <c r="B602" s="15" t="s">
        <v>7</v>
      </c>
      <c r="C602" s="7">
        <f aca="true" t="shared" si="120" ref="C602:AF602">SUM(C599+C600+C601)</f>
        <v>50</v>
      </c>
      <c r="D602" s="7">
        <f t="shared" si="120"/>
        <v>0</v>
      </c>
      <c r="E602" s="7">
        <f t="shared" si="120"/>
        <v>0</v>
      </c>
      <c r="F602" s="7">
        <f t="shared" si="120"/>
        <v>0</v>
      </c>
      <c r="G602" s="7">
        <f t="shared" si="120"/>
        <v>20</v>
      </c>
      <c r="H602" s="7">
        <f t="shared" si="120"/>
        <v>0</v>
      </c>
      <c r="I602" s="7">
        <f t="shared" si="120"/>
        <v>0</v>
      </c>
      <c r="J602" s="7">
        <f t="shared" si="120"/>
        <v>0</v>
      </c>
      <c r="K602" s="16">
        <f t="shared" si="120"/>
        <v>0</v>
      </c>
      <c r="L602" s="16">
        <f t="shared" si="120"/>
        <v>0</v>
      </c>
      <c r="M602" s="7">
        <f t="shared" si="120"/>
        <v>0</v>
      </c>
      <c r="N602" s="7">
        <f t="shared" si="120"/>
        <v>0</v>
      </c>
      <c r="O602" s="7">
        <f t="shared" si="120"/>
        <v>0</v>
      </c>
      <c r="P602" s="7">
        <f t="shared" si="120"/>
        <v>17</v>
      </c>
      <c r="Q602" s="7">
        <f t="shared" si="120"/>
        <v>9</v>
      </c>
      <c r="R602" s="7">
        <f t="shared" si="120"/>
        <v>0</v>
      </c>
      <c r="S602" s="7">
        <f t="shared" si="120"/>
        <v>0</v>
      </c>
      <c r="T602" s="7">
        <f t="shared" si="120"/>
        <v>252</v>
      </c>
      <c r="U602" s="7">
        <f t="shared" si="120"/>
        <v>0</v>
      </c>
      <c r="V602" s="7">
        <f t="shared" si="120"/>
        <v>0</v>
      </c>
      <c r="W602" s="7">
        <f t="shared" si="120"/>
        <v>0</v>
      </c>
      <c r="X602" s="7">
        <f t="shared" si="120"/>
        <v>0</v>
      </c>
      <c r="Y602" s="7">
        <f t="shared" si="120"/>
        <v>0</v>
      </c>
      <c r="Z602" s="9">
        <f t="shared" si="120"/>
        <v>0</v>
      </c>
      <c r="AA602" s="7">
        <f t="shared" si="120"/>
        <v>0</v>
      </c>
      <c r="AB602" s="7">
        <f t="shared" si="120"/>
        <v>0</v>
      </c>
      <c r="AC602" s="7">
        <f t="shared" si="120"/>
        <v>2.4</v>
      </c>
      <c r="AD602" s="7">
        <f t="shared" si="120"/>
        <v>0</v>
      </c>
      <c r="AE602" s="7">
        <f t="shared" si="120"/>
        <v>0</v>
      </c>
      <c r="AF602" s="7">
        <f t="shared" si="120"/>
        <v>0</v>
      </c>
    </row>
    <row r="603" spans="1:32" ht="48.75" customHeight="1" thickBot="1">
      <c r="A603" s="277" t="s">
        <v>59</v>
      </c>
      <c r="B603" s="278"/>
      <c r="C603" s="278"/>
      <c r="D603" s="278"/>
      <c r="E603" s="278"/>
      <c r="F603" s="278"/>
      <c r="G603" s="278"/>
      <c r="H603" s="278"/>
      <c r="I603" s="278"/>
      <c r="J603" s="278"/>
      <c r="K603" s="278"/>
      <c r="L603" s="278"/>
      <c r="M603" s="278"/>
      <c r="N603" s="278"/>
      <c r="O603" s="278"/>
      <c r="P603" s="278"/>
      <c r="Q603" s="278"/>
      <c r="R603" s="278"/>
      <c r="S603" s="278"/>
      <c r="T603" s="278"/>
      <c r="U603" s="278"/>
      <c r="V603" s="278"/>
      <c r="W603" s="278"/>
      <c r="X603" s="278"/>
      <c r="Y603" s="278"/>
      <c r="Z603" s="278"/>
      <c r="AA603" s="278"/>
      <c r="AB603" s="278"/>
      <c r="AC603" s="278"/>
      <c r="AD603" s="278"/>
      <c r="AE603" s="278"/>
      <c r="AF603" s="279"/>
    </row>
    <row r="604" spans="1:32" ht="147.75" customHeight="1" thickBot="1">
      <c r="A604" s="14" t="s">
        <v>37</v>
      </c>
      <c r="B604" s="8" t="s">
        <v>129</v>
      </c>
      <c r="C604" s="7"/>
      <c r="D604" s="10"/>
      <c r="E604" s="10"/>
      <c r="F604" s="10"/>
      <c r="G604" s="10"/>
      <c r="H604" s="10"/>
      <c r="I604" s="10"/>
      <c r="J604" s="10"/>
      <c r="K604" s="11">
        <v>100</v>
      </c>
      <c r="L604" s="19"/>
      <c r="M604" s="14"/>
      <c r="N604" s="10"/>
      <c r="O604" s="11"/>
      <c r="P604" s="7"/>
      <c r="Q604" s="11"/>
      <c r="R604" s="7"/>
      <c r="S604" s="11"/>
      <c r="T604" s="7"/>
      <c r="U604" s="11"/>
      <c r="V604" s="14"/>
      <c r="W604" s="9"/>
      <c r="X604" s="11"/>
      <c r="Y604" s="7"/>
      <c r="Z604" s="9"/>
      <c r="AA604" s="11"/>
      <c r="AB604" s="7"/>
      <c r="AC604" s="11"/>
      <c r="AD604" s="7"/>
      <c r="AE604" s="7"/>
      <c r="AF604" s="10"/>
    </row>
    <row r="605" spans="1:32" ht="51" thickBot="1">
      <c r="A605" s="14"/>
      <c r="B605" s="15" t="s">
        <v>31</v>
      </c>
      <c r="C605" s="7">
        <f>SUM(C604)</f>
        <v>0</v>
      </c>
      <c r="D605" s="7">
        <f aca="true" t="shared" si="121" ref="D605:AF605">SUM(D604)</f>
        <v>0</v>
      </c>
      <c r="E605" s="7">
        <f t="shared" si="121"/>
        <v>0</v>
      </c>
      <c r="F605" s="7">
        <f t="shared" si="121"/>
        <v>0</v>
      </c>
      <c r="G605" s="7">
        <f t="shared" si="121"/>
        <v>0</v>
      </c>
      <c r="H605" s="7">
        <f t="shared" si="121"/>
        <v>0</v>
      </c>
      <c r="I605" s="7">
        <f t="shared" si="121"/>
        <v>0</v>
      </c>
      <c r="J605" s="7">
        <f t="shared" si="121"/>
        <v>0</v>
      </c>
      <c r="K605" s="7">
        <f t="shared" si="121"/>
        <v>100</v>
      </c>
      <c r="L605" s="7">
        <f t="shared" si="121"/>
        <v>0</v>
      </c>
      <c r="M605" s="7">
        <f t="shared" si="121"/>
        <v>0</v>
      </c>
      <c r="N605" s="7">
        <f t="shared" si="121"/>
        <v>0</v>
      </c>
      <c r="O605" s="7">
        <f t="shared" si="121"/>
        <v>0</v>
      </c>
      <c r="P605" s="7">
        <f t="shared" si="121"/>
        <v>0</v>
      </c>
      <c r="Q605" s="7">
        <f t="shared" si="121"/>
        <v>0</v>
      </c>
      <c r="R605" s="7">
        <f t="shared" si="121"/>
        <v>0</v>
      </c>
      <c r="S605" s="7">
        <f t="shared" si="121"/>
        <v>0</v>
      </c>
      <c r="T605" s="7">
        <f t="shared" si="121"/>
        <v>0</v>
      </c>
      <c r="U605" s="7">
        <f t="shared" si="121"/>
        <v>0</v>
      </c>
      <c r="V605" s="7">
        <f t="shared" si="121"/>
        <v>0</v>
      </c>
      <c r="W605" s="7">
        <f t="shared" si="121"/>
        <v>0</v>
      </c>
      <c r="X605" s="7">
        <f t="shared" si="121"/>
        <v>0</v>
      </c>
      <c r="Y605" s="7">
        <f t="shared" si="121"/>
        <v>0</v>
      </c>
      <c r="Z605" s="7">
        <f t="shared" si="121"/>
        <v>0</v>
      </c>
      <c r="AA605" s="7">
        <f t="shared" si="121"/>
        <v>0</v>
      </c>
      <c r="AB605" s="7">
        <f t="shared" si="121"/>
        <v>0</v>
      </c>
      <c r="AC605" s="7">
        <f t="shared" si="121"/>
        <v>0</v>
      </c>
      <c r="AD605" s="7">
        <f t="shared" si="121"/>
        <v>0</v>
      </c>
      <c r="AE605" s="7">
        <f t="shared" si="121"/>
        <v>0</v>
      </c>
      <c r="AF605" s="7">
        <f t="shared" si="121"/>
        <v>0</v>
      </c>
    </row>
    <row r="606" spans="1:32" ht="51" thickBot="1">
      <c r="A606" s="272" t="s">
        <v>9</v>
      </c>
      <c r="B606" s="273"/>
      <c r="C606" s="273"/>
      <c r="D606" s="273"/>
      <c r="E606" s="273"/>
      <c r="F606" s="273"/>
      <c r="G606" s="273"/>
      <c r="H606" s="273"/>
      <c r="I606" s="273"/>
      <c r="J606" s="273"/>
      <c r="K606" s="273"/>
      <c r="L606" s="273"/>
      <c r="M606" s="273"/>
      <c r="N606" s="273"/>
      <c r="O606" s="273"/>
      <c r="P606" s="273"/>
      <c r="Q606" s="273"/>
      <c r="R606" s="273"/>
      <c r="S606" s="273"/>
      <c r="T606" s="273"/>
      <c r="U606" s="273"/>
      <c r="V606" s="273"/>
      <c r="W606" s="273"/>
      <c r="X606" s="273"/>
      <c r="Y606" s="273"/>
      <c r="Z606" s="273"/>
      <c r="AA606" s="273"/>
      <c r="AB606" s="273"/>
      <c r="AC606" s="273"/>
      <c r="AD606" s="273"/>
      <c r="AE606" s="273"/>
      <c r="AF606" s="274"/>
    </row>
    <row r="607" spans="1:32" ht="111.75" customHeight="1" thickBot="1">
      <c r="A607" s="7">
        <v>46</v>
      </c>
      <c r="B607" s="26" t="s">
        <v>182</v>
      </c>
      <c r="C607" s="7"/>
      <c r="D607" s="10"/>
      <c r="E607" s="10"/>
      <c r="F607" s="10"/>
      <c r="G607" s="10"/>
      <c r="H607" s="10"/>
      <c r="I607" s="10"/>
      <c r="J607" s="10">
        <v>56</v>
      </c>
      <c r="K607" s="11"/>
      <c r="L607" s="19"/>
      <c r="M607" s="14"/>
      <c r="N607" s="10"/>
      <c r="O607" s="11"/>
      <c r="P607" s="14"/>
      <c r="Q607" s="11"/>
      <c r="R607" s="14">
        <v>5</v>
      </c>
      <c r="S607" s="11"/>
      <c r="T607" s="14"/>
      <c r="U607" s="11"/>
      <c r="V607" s="14"/>
      <c r="W607" s="10"/>
      <c r="X607" s="11"/>
      <c r="Y607" s="7"/>
      <c r="Z607" s="10"/>
      <c r="AA607" s="11"/>
      <c r="AB607" s="14"/>
      <c r="AC607" s="7"/>
      <c r="AD607" s="11"/>
      <c r="AE607" s="14"/>
      <c r="AF607" s="75"/>
    </row>
    <row r="608" spans="1:32" ht="183.75" customHeight="1" thickBot="1">
      <c r="A608" s="14">
        <v>108</v>
      </c>
      <c r="B608" s="18" t="s">
        <v>314</v>
      </c>
      <c r="C608" s="7"/>
      <c r="D608" s="10"/>
      <c r="E608" s="10"/>
      <c r="F608" s="10"/>
      <c r="G608" s="10">
        <v>4</v>
      </c>
      <c r="H608" s="10"/>
      <c r="I608" s="10">
        <v>60</v>
      </c>
      <c r="J608" s="10">
        <v>28</v>
      </c>
      <c r="K608" s="11"/>
      <c r="L608" s="19"/>
      <c r="M608" s="14"/>
      <c r="N608" s="10"/>
      <c r="O608" s="14"/>
      <c r="P608" s="11"/>
      <c r="Q608" s="14">
        <v>2</v>
      </c>
      <c r="R608" s="11"/>
      <c r="S608" s="14"/>
      <c r="T608" s="11"/>
      <c r="U608" s="19"/>
      <c r="V608" s="14"/>
      <c r="W608" s="10">
        <v>13</v>
      </c>
      <c r="X608" s="11"/>
      <c r="Y608" s="14"/>
      <c r="Z608" s="9">
        <v>6</v>
      </c>
      <c r="AA608" s="14"/>
      <c r="AB608" s="14"/>
      <c r="AC608" s="11"/>
      <c r="AD608" s="14"/>
      <c r="AE608" s="14"/>
      <c r="AF608" s="10"/>
    </row>
    <row r="609" spans="1:32" ht="101.25" thickBot="1">
      <c r="A609" s="14">
        <v>31</v>
      </c>
      <c r="B609" s="15" t="s">
        <v>45</v>
      </c>
      <c r="C609" s="10">
        <v>9</v>
      </c>
      <c r="D609" s="10"/>
      <c r="E609" s="10">
        <v>5</v>
      </c>
      <c r="F609" s="10"/>
      <c r="G609" s="10"/>
      <c r="H609" s="10"/>
      <c r="I609" s="10"/>
      <c r="J609" s="10">
        <v>7</v>
      </c>
      <c r="K609" s="11"/>
      <c r="L609" s="19"/>
      <c r="M609" s="14"/>
      <c r="N609" s="10"/>
      <c r="O609" s="10"/>
      <c r="P609" s="10"/>
      <c r="Q609" s="10"/>
      <c r="R609" s="10">
        <v>5</v>
      </c>
      <c r="S609" s="10">
        <v>5</v>
      </c>
      <c r="T609" s="10">
        <v>16</v>
      </c>
      <c r="U609" s="11"/>
      <c r="V609" s="14"/>
      <c r="W609" s="10">
        <v>65</v>
      </c>
      <c r="X609" s="24"/>
      <c r="Y609" s="24"/>
      <c r="Z609" s="24"/>
      <c r="AA609" s="24"/>
      <c r="AB609" s="24"/>
      <c r="AC609" s="24"/>
      <c r="AD609" s="24"/>
      <c r="AE609" s="24"/>
      <c r="AF609" s="10"/>
    </row>
    <row r="610" spans="1:32" ht="51" thickBot="1">
      <c r="A610" s="14">
        <v>109</v>
      </c>
      <c r="B610" s="15" t="s">
        <v>210</v>
      </c>
      <c r="C610" s="10">
        <v>1.7</v>
      </c>
      <c r="D610" s="10"/>
      <c r="E610" s="10"/>
      <c r="F610" s="10"/>
      <c r="G610" s="10"/>
      <c r="H610" s="10"/>
      <c r="I610" s="10"/>
      <c r="J610" s="10">
        <v>10.9</v>
      </c>
      <c r="K610" s="11"/>
      <c r="L610" s="19"/>
      <c r="M610" s="14"/>
      <c r="N610" s="10"/>
      <c r="O610" s="10"/>
      <c r="P610" s="11"/>
      <c r="Q610" s="7">
        <v>1.7</v>
      </c>
      <c r="R610" s="11"/>
      <c r="S610" s="7"/>
      <c r="T610" s="11"/>
      <c r="U610" s="7"/>
      <c r="V610" s="14"/>
      <c r="W610" s="10"/>
      <c r="X610" s="7"/>
      <c r="Y610" s="10"/>
      <c r="Z610" s="10"/>
      <c r="AA610" s="10"/>
      <c r="AB610" s="10"/>
      <c r="AC610" s="7"/>
      <c r="AD610" s="10"/>
      <c r="AE610" s="10"/>
      <c r="AF610" s="10"/>
    </row>
    <row r="611" spans="1:32" ht="150.75" customHeight="1" thickBot="1">
      <c r="A611" s="7">
        <v>110.85</v>
      </c>
      <c r="B611" s="8" t="s">
        <v>242</v>
      </c>
      <c r="C611" s="7"/>
      <c r="D611" s="9"/>
      <c r="E611" s="9"/>
      <c r="F611" s="9"/>
      <c r="G611" s="9">
        <v>55</v>
      </c>
      <c r="H611" s="10"/>
      <c r="I611" s="10"/>
      <c r="J611" s="10"/>
      <c r="K611" s="10"/>
      <c r="L611" s="10"/>
      <c r="M611" s="10"/>
      <c r="N611" s="11"/>
      <c r="O611" s="7"/>
      <c r="P611" s="11"/>
      <c r="Q611" s="7">
        <v>5</v>
      </c>
      <c r="R611" s="11"/>
      <c r="S611" s="7"/>
      <c r="T611" s="7"/>
      <c r="U611" s="11"/>
      <c r="V611" s="14"/>
      <c r="W611" s="9"/>
      <c r="X611" s="7"/>
      <c r="Y611" s="10"/>
      <c r="Z611" s="9"/>
      <c r="AA611" s="7"/>
      <c r="AB611" s="7"/>
      <c r="AC611" s="11"/>
      <c r="AD611" s="7"/>
      <c r="AE611" s="11"/>
      <c r="AF611" s="7"/>
    </row>
    <row r="612" spans="1:32" ht="117.75" customHeight="1" thickBot="1">
      <c r="A612" s="14">
        <v>55</v>
      </c>
      <c r="B612" s="15" t="s">
        <v>200</v>
      </c>
      <c r="C612" s="7"/>
      <c r="D612" s="10"/>
      <c r="E612" s="10"/>
      <c r="F612" s="10"/>
      <c r="G612" s="10"/>
      <c r="H612" s="10"/>
      <c r="I612" s="10"/>
      <c r="J612" s="10"/>
      <c r="K612" s="11"/>
      <c r="L612" s="19"/>
      <c r="M612" s="14">
        <v>121</v>
      </c>
      <c r="N612" s="10"/>
      <c r="O612" s="11"/>
      <c r="P612" s="14">
        <v>12</v>
      </c>
      <c r="Q612" s="11"/>
      <c r="R612" s="14"/>
      <c r="S612" s="11"/>
      <c r="T612" s="14"/>
      <c r="U612" s="19"/>
      <c r="V612" s="14"/>
      <c r="W612" s="10"/>
      <c r="X612" s="11"/>
      <c r="Y612" s="14"/>
      <c r="Z612" s="10"/>
      <c r="AA612" s="11"/>
      <c r="AB612" s="14"/>
      <c r="AC612" s="11"/>
      <c r="AD612" s="14"/>
      <c r="AE612" s="14"/>
      <c r="AF612" s="10"/>
    </row>
    <row r="613" spans="1:32" ht="101.25" thickBot="1">
      <c r="A613" s="14" t="s">
        <v>37</v>
      </c>
      <c r="B613" s="15" t="s">
        <v>75</v>
      </c>
      <c r="C613" s="7"/>
      <c r="D613" s="10">
        <v>50</v>
      </c>
      <c r="E613" s="10"/>
      <c r="F613" s="10"/>
      <c r="G613" s="10"/>
      <c r="H613" s="10"/>
      <c r="I613" s="9"/>
      <c r="J613" s="9"/>
      <c r="K613" s="17"/>
      <c r="L613" s="16"/>
      <c r="M613" s="7"/>
      <c r="N613" s="9"/>
      <c r="O613" s="9"/>
      <c r="P613" s="9"/>
      <c r="Q613" s="9"/>
      <c r="R613" s="9"/>
      <c r="S613" s="9"/>
      <c r="T613" s="9"/>
      <c r="U613" s="17"/>
      <c r="V613" s="7"/>
      <c r="W613" s="9"/>
      <c r="X613" s="9"/>
      <c r="Y613" s="9"/>
      <c r="Z613" s="9"/>
      <c r="AA613" s="9"/>
      <c r="AB613" s="9"/>
      <c r="AC613" s="9"/>
      <c r="AD613" s="9"/>
      <c r="AE613" s="9"/>
      <c r="AF613" s="10"/>
    </row>
    <row r="614" spans="1:32" ht="48.75" customHeight="1" thickBot="1">
      <c r="A614" s="7"/>
      <c r="B614" s="8" t="s">
        <v>31</v>
      </c>
      <c r="C614" s="7">
        <f aca="true" t="shared" si="122" ref="C614:AF614">SUM(C607:C613)</f>
        <v>10.7</v>
      </c>
      <c r="D614" s="7">
        <f t="shared" si="122"/>
        <v>50</v>
      </c>
      <c r="E614" s="7">
        <f t="shared" si="122"/>
        <v>5</v>
      </c>
      <c r="F614" s="7">
        <f t="shared" si="122"/>
        <v>0</v>
      </c>
      <c r="G614" s="7">
        <f t="shared" si="122"/>
        <v>59</v>
      </c>
      <c r="H614" s="7">
        <f t="shared" si="122"/>
        <v>0</v>
      </c>
      <c r="I614" s="7">
        <f t="shared" si="122"/>
        <v>60</v>
      </c>
      <c r="J614" s="7">
        <f t="shared" si="122"/>
        <v>101.9</v>
      </c>
      <c r="K614" s="16">
        <f t="shared" si="122"/>
        <v>0</v>
      </c>
      <c r="L614" s="16">
        <f t="shared" si="122"/>
        <v>0</v>
      </c>
      <c r="M614" s="16">
        <f t="shared" si="122"/>
        <v>121</v>
      </c>
      <c r="N614" s="7">
        <f t="shared" si="122"/>
        <v>0</v>
      </c>
      <c r="O614" s="7">
        <f t="shared" si="122"/>
        <v>0</v>
      </c>
      <c r="P614" s="7">
        <f t="shared" si="122"/>
        <v>12</v>
      </c>
      <c r="Q614" s="7">
        <f t="shared" si="122"/>
        <v>8.7</v>
      </c>
      <c r="R614" s="7">
        <f t="shared" si="122"/>
        <v>10</v>
      </c>
      <c r="S614" s="7">
        <f t="shared" si="122"/>
        <v>5</v>
      </c>
      <c r="T614" s="7">
        <f t="shared" si="122"/>
        <v>16</v>
      </c>
      <c r="U614" s="7">
        <f t="shared" si="122"/>
        <v>0</v>
      </c>
      <c r="V614" s="7">
        <f t="shared" si="122"/>
        <v>0</v>
      </c>
      <c r="W614" s="9">
        <f t="shared" si="122"/>
        <v>78</v>
      </c>
      <c r="X614" s="7">
        <f t="shared" si="122"/>
        <v>0</v>
      </c>
      <c r="Y614" s="7">
        <f t="shared" si="122"/>
        <v>0</v>
      </c>
      <c r="Z614" s="9">
        <f t="shared" si="122"/>
        <v>6</v>
      </c>
      <c r="AA614" s="7">
        <f t="shared" si="122"/>
        <v>0</v>
      </c>
      <c r="AB614" s="7">
        <f t="shared" si="122"/>
        <v>0</v>
      </c>
      <c r="AC614" s="7">
        <f t="shared" si="122"/>
        <v>0</v>
      </c>
      <c r="AD614" s="7">
        <f t="shared" si="122"/>
        <v>0</v>
      </c>
      <c r="AE614" s="7">
        <f t="shared" si="122"/>
        <v>0</v>
      </c>
      <c r="AF614" s="7">
        <f t="shared" si="122"/>
        <v>0</v>
      </c>
    </row>
    <row r="615" spans="1:32" ht="66.75" customHeight="1" thickBot="1">
      <c r="A615" s="272" t="s">
        <v>30</v>
      </c>
      <c r="B615" s="273"/>
      <c r="C615" s="273"/>
      <c r="D615" s="273"/>
      <c r="E615" s="273"/>
      <c r="F615" s="273"/>
      <c r="G615" s="273"/>
      <c r="H615" s="273"/>
      <c r="I615" s="273"/>
      <c r="J615" s="273"/>
      <c r="K615" s="273"/>
      <c r="L615" s="273"/>
      <c r="M615" s="273"/>
      <c r="N615" s="273"/>
      <c r="O615" s="273"/>
      <c r="P615" s="273"/>
      <c r="Q615" s="273"/>
      <c r="R615" s="273"/>
      <c r="S615" s="273"/>
      <c r="T615" s="273"/>
      <c r="U615" s="273"/>
      <c r="V615" s="273"/>
      <c r="W615" s="273"/>
      <c r="X615" s="273"/>
      <c r="Y615" s="273"/>
      <c r="Z615" s="273"/>
      <c r="AA615" s="273"/>
      <c r="AB615" s="273"/>
      <c r="AC615" s="273"/>
      <c r="AD615" s="273"/>
      <c r="AE615" s="273"/>
      <c r="AF615" s="274"/>
    </row>
    <row r="616" spans="1:32" ht="126.75" customHeight="1" thickBot="1">
      <c r="A616" s="14">
        <v>8.9</v>
      </c>
      <c r="B616" s="18" t="s">
        <v>237</v>
      </c>
      <c r="C616" s="14"/>
      <c r="D616" s="10"/>
      <c r="E616" s="14"/>
      <c r="F616" s="14"/>
      <c r="G616" s="14"/>
      <c r="H616" s="10"/>
      <c r="I616" s="10"/>
      <c r="J616" s="10"/>
      <c r="K616" s="11"/>
      <c r="L616" s="19"/>
      <c r="M616" s="14"/>
      <c r="N616" s="11"/>
      <c r="O616" s="7"/>
      <c r="P616" s="11"/>
      <c r="Q616" s="7"/>
      <c r="R616" s="11"/>
      <c r="S616" s="7"/>
      <c r="T616" s="11">
        <v>185</v>
      </c>
      <c r="U616" s="16"/>
      <c r="V616" s="14"/>
      <c r="W616" s="11"/>
      <c r="X616" s="7"/>
      <c r="Y616" s="7"/>
      <c r="Z616" s="11"/>
      <c r="AA616" s="7"/>
      <c r="AB616" s="7"/>
      <c r="AC616" s="11"/>
      <c r="AD616" s="7"/>
      <c r="AE616" s="10"/>
      <c r="AF616" s="10"/>
    </row>
    <row r="617" spans="1:32" ht="51" thickBot="1">
      <c r="A617" s="14">
        <v>75</v>
      </c>
      <c r="B617" s="18" t="s">
        <v>220</v>
      </c>
      <c r="C617" s="7"/>
      <c r="D617" s="10"/>
      <c r="E617" s="10">
        <v>39</v>
      </c>
      <c r="F617" s="10"/>
      <c r="G617" s="10"/>
      <c r="H617" s="10"/>
      <c r="I617" s="10"/>
      <c r="J617" s="10"/>
      <c r="K617" s="11"/>
      <c r="L617" s="19"/>
      <c r="M617" s="14"/>
      <c r="N617" s="10"/>
      <c r="O617" s="10"/>
      <c r="P617" s="10">
        <v>11</v>
      </c>
      <c r="Q617" s="10">
        <v>10</v>
      </c>
      <c r="R617" s="10">
        <v>0.4</v>
      </c>
      <c r="S617" s="10">
        <v>5.4</v>
      </c>
      <c r="T617" s="10">
        <v>14</v>
      </c>
      <c r="U617" s="11"/>
      <c r="V617" s="14"/>
      <c r="W617" s="10"/>
      <c r="X617" s="10"/>
      <c r="Y617" s="10"/>
      <c r="Z617" s="10"/>
      <c r="AA617" s="10"/>
      <c r="AB617" s="10"/>
      <c r="AC617" s="10"/>
      <c r="AD617" s="10"/>
      <c r="AE617" s="10"/>
      <c r="AF617" s="10">
        <v>1.1</v>
      </c>
    </row>
    <row r="618" spans="1:32" ht="51" thickBot="1">
      <c r="A618" s="14"/>
      <c r="B618" s="15" t="s">
        <v>7</v>
      </c>
      <c r="C618" s="7">
        <f>SUM(C616+C617)</f>
        <v>0</v>
      </c>
      <c r="D618" s="7">
        <f aca="true" t="shared" si="123" ref="D618:AF618">SUM(D616+D617)</f>
        <v>0</v>
      </c>
      <c r="E618" s="7">
        <f t="shared" si="123"/>
        <v>39</v>
      </c>
      <c r="F618" s="7">
        <f t="shared" si="123"/>
        <v>0</v>
      </c>
      <c r="G618" s="7">
        <f t="shared" si="123"/>
        <v>0</v>
      </c>
      <c r="H618" s="7">
        <f t="shared" si="123"/>
        <v>0</v>
      </c>
      <c r="I618" s="7">
        <f t="shared" si="123"/>
        <v>0</v>
      </c>
      <c r="J618" s="7">
        <f t="shared" si="123"/>
        <v>0</v>
      </c>
      <c r="K618" s="16">
        <f t="shared" si="123"/>
        <v>0</v>
      </c>
      <c r="L618" s="16">
        <f t="shared" si="123"/>
        <v>0</v>
      </c>
      <c r="M618" s="7">
        <f t="shared" si="123"/>
        <v>0</v>
      </c>
      <c r="N618" s="7">
        <f t="shared" si="123"/>
        <v>0</v>
      </c>
      <c r="O618" s="7">
        <f t="shared" si="123"/>
        <v>0</v>
      </c>
      <c r="P618" s="7">
        <f t="shared" si="123"/>
        <v>11</v>
      </c>
      <c r="Q618" s="7">
        <f t="shared" si="123"/>
        <v>10</v>
      </c>
      <c r="R618" s="7">
        <f t="shared" si="123"/>
        <v>0.4</v>
      </c>
      <c r="S618" s="7">
        <f t="shared" si="123"/>
        <v>5.4</v>
      </c>
      <c r="T618" s="7">
        <f t="shared" si="123"/>
        <v>199</v>
      </c>
      <c r="U618" s="7">
        <f t="shared" si="123"/>
        <v>0</v>
      </c>
      <c r="V618" s="7">
        <f t="shared" si="123"/>
        <v>0</v>
      </c>
      <c r="W618" s="7">
        <f t="shared" si="123"/>
        <v>0</v>
      </c>
      <c r="X618" s="7">
        <f t="shared" si="123"/>
        <v>0</v>
      </c>
      <c r="Y618" s="7">
        <f t="shared" si="123"/>
        <v>0</v>
      </c>
      <c r="Z618" s="7">
        <f t="shared" si="123"/>
        <v>0</v>
      </c>
      <c r="AA618" s="7">
        <f t="shared" si="123"/>
        <v>0</v>
      </c>
      <c r="AB618" s="7">
        <f t="shared" si="123"/>
        <v>0</v>
      </c>
      <c r="AC618" s="7">
        <f t="shared" si="123"/>
        <v>0</v>
      </c>
      <c r="AD618" s="7">
        <f t="shared" si="123"/>
        <v>0</v>
      </c>
      <c r="AE618" s="7">
        <f t="shared" si="123"/>
        <v>0</v>
      </c>
      <c r="AF618" s="7">
        <f t="shared" si="123"/>
        <v>1.1</v>
      </c>
    </row>
    <row r="619" spans="1:32" ht="51" thickBot="1">
      <c r="A619" s="277" t="s">
        <v>32</v>
      </c>
      <c r="B619" s="278"/>
      <c r="C619" s="278"/>
      <c r="D619" s="278"/>
      <c r="E619" s="278"/>
      <c r="F619" s="278"/>
      <c r="G619" s="278"/>
      <c r="H619" s="278"/>
      <c r="I619" s="278"/>
      <c r="J619" s="278"/>
      <c r="K619" s="278"/>
      <c r="L619" s="278"/>
      <c r="M619" s="278"/>
      <c r="N619" s="278"/>
      <c r="O619" s="278"/>
      <c r="P619" s="278"/>
      <c r="Q619" s="278"/>
      <c r="R619" s="278"/>
      <c r="S619" s="278"/>
      <c r="T619" s="278"/>
      <c r="U619" s="278"/>
      <c r="V619" s="278"/>
      <c r="W619" s="278"/>
      <c r="X619" s="278"/>
      <c r="Y619" s="278"/>
      <c r="Z619" s="278"/>
      <c r="AA619" s="278"/>
      <c r="AB619" s="278"/>
      <c r="AC619" s="278"/>
      <c r="AD619" s="278"/>
      <c r="AE619" s="278"/>
      <c r="AF619" s="279"/>
    </row>
    <row r="620" spans="1:32" ht="101.25" thickBot="1">
      <c r="A620" s="14">
        <v>111</v>
      </c>
      <c r="B620" s="29" t="s">
        <v>226</v>
      </c>
      <c r="C620" s="7"/>
      <c r="D620" s="9"/>
      <c r="E620" s="9"/>
      <c r="F620" s="9"/>
      <c r="G620" s="9"/>
      <c r="H620" s="10"/>
      <c r="I620" s="10"/>
      <c r="J620" s="10">
        <v>40</v>
      </c>
      <c r="K620" s="11"/>
      <c r="L620" s="19"/>
      <c r="M620" s="14"/>
      <c r="N620" s="10"/>
      <c r="O620" s="11"/>
      <c r="P620" s="7"/>
      <c r="Q620" s="11"/>
      <c r="R620" s="7">
        <v>4</v>
      </c>
      <c r="S620" s="11">
        <v>80</v>
      </c>
      <c r="T620" s="7">
        <v>80</v>
      </c>
      <c r="U620" s="11"/>
      <c r="V620" s="14"/>
      <c r="W620" s="9"/>
      <c r="X620" s="7"/>
      <c r="Y620" s="10"/>
      <c r="Z620" s="9"/>
      <c r="AA620" s="7"/>
      <c r="AB620" s="7"/>
      <c r="AC620" s="11"/>
      <c r="AD620" s="7"/>
      <c r="AE620" s="11"/>
      <c r="AF620" s="7"/>
    </row>
    <row r="621" spans="1:32" ht="101.25" thickBot="1">
      <c r="A621" s="14" t="s">
        <v>37</v>
      </c>
      <c r="B621" s="15" t="s">
        <v>63</v>
      </c>
      <c r="C621" s="10">
        <v>35</v>
      </c>
      <c r="D621" s="10"/>
      <c r="E621" s="10"/>
      <c r="F621" s="10"/>
      <c r="G621" s="10"/>
      <c r="H621" s="10"/>
      <c r="I621" s="10"/>
      <c r="J621" s="10"/>
      <c r="K621" s="11"/>
      <c r="L621" s="19"/>
      <c r="M621" s="14"/>
      <c r="N621" s="10"/>
      <c r="O621" s="10"/>
      <c r="P621" s="10"/>
      <c r="Q621" s="10"/>
      <c r="R621" s="10"/>
      <c r="S621" s="10"/>
      <c r="T621" s="10"/>
      <c r="U621" s="11"/>
      <c r="V621" s="14"/>
      <c r="W621" s="9"/>
      <c r="X621" s="11"/>
      <c r="Y621" s="14"/>
      <c r="Z621" s="10"/>
      <c r="AA621" s="10"/>
      <c r="AB621" s="10"/>
      <c r="AC621" s="10"/>
      <c r="AD621" s="10"/>
      <c r="AE621" s="10"/>
      <c r="AF621" s="10"/>
    </row>
    <row r="622" spans="1:32" ht="51" thickBot="1">
      <c r="A622" s="7">
        <v>25</v>
      </c>
      <c r="B622" s="13" t="s">
        <v>8</v>
      </c>
      <c r="C622" s="7"/>
      <c r="D622" s="9"/>
      <c r="E622" s="9"/>
      <c r="F622" s="9"/>
      <c r="G622" s="9"/>
      <c r="H622" s="10"/>
      <c r="I622" s="10"/>
      <c r="J622" s="10"/>
      <c r="K622" s="11"/>
      <c r="L622" s="19"/>
      <c r="M622" s="14"/>
      <c r="N622" s="10"/>
      <c r="O622" s="11"/>
      <c r="P622" s="7">
        <v>12</v>
      </c>
      <c r="Q622" s="11"/>
      <c r="R622" s="7"/>
      <c r="S622" s="11"/>
      <c r="T622" s="7"/>
      <c r="U622" s="16"/>
      <c r="V622" s="7"/>
      <c r="W622" s="9"/>
      <c r="X622" s="11"/>
      <c r="Y622" s="7"/>
      <c r="Z622" s="9"/>
      <c r="AA622" s="11"/>
      <c r="AB622" s="7">
        <v>0.6</v>
      </c>
      <c r="AC622" s="7"/>
      <c r="AD622" s="11"/>
      <c r="AE622" s="7"/>
      <c r="AF622" s="10"/>
    </row>
    <row r="623" spans="1:32" ht="151.5" thickBot="1">
      <c r="A623" s="14">
        <v>14</v>
      </c>
      <c r="B623" s="15" t="s">
        <v>203</v>
      </c>
      <c r="C623" s="7"/>
      <c r="D623" s="9"/>
      <c r="E623" s="9"/>
      <c r="F623" s="9"/>
      <c r="G623" s="9"/>
      <c r="H623" s="10"/>
      <c r="I623" s="10"/>
      <c r="J623" s="10"/>
      <c r="K623" s="10"/>
      <c r="L623" s="10"/>
      <c r="M623" s="14">
        <v>70</v>
      </c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7"/>
      <c r="AA623" s="10"/>
      <c r="AB623" s="10"/>
      <c r="AC623" s="10"/>
      <c r="AD623" s="10"/>
      <c r="AE623" s="7"/>
      <c r="AF623" s="10"/>
    </row>
    <row r="624" spans="1:32" ht="51" thickBot="1">
      <c r="A624" s="5"/>
      <c r="B624" s="15" t="s">
        <v>7</v>
      </c>
      <c r="C624" s="7">
        <f>SUM(C620:C623)</f>
        <v>35</v>
      </c>
      <c r="D624" s="7">
        <f aca="true" t="shared" si="124" ref="D624:AF624">SUM(D620:D623)</f>
        <v>0</v>
      </c>
      <c r="E624" s="7">
        <f t="shared" si="124"/>
        <v>0</v>
      </c>
      <c r="F624" s="7">
        <f t="shared" si="124"/>
        <v>0</v>
      </c>
      <c r="G624" s="7">
        <f t="shared" si="124"/>
        <v>0</v>
      </c>
      <c r="H624" s="7">
        <f t="shared" si="124"/>
        <v>0</v>
      </c>
      <c r="I624" s="7">
        <f t="shared" si="124"/>
        <v>0</v>
      </c>
      <c r="J624" s="7">
        <f t="shared" si="124"/>
        <v>40</v>
      </c>
      <c r="K624" s="7">
        <f t="shared" si="124"/>
        <v>0</v>
      </c>
      <c r="L624" s="7">
        <f t="shared" si="124"/>
        <v>0</v>
      </c>
      <c r="M624" s="7">
        <f t="shared" si="124"/>
        <v>70</v>
      </c>
      <c r="N624" s="7">
        <f t="shared" si="124"/>
        <v>0</v>
      </c>
      <c r="O624" s="7">
        <f t="shared" si="124"/>
        <v>0</v>
      </c>
      <c r="P624" s="7">
        <f t="shared" si="124"/>
        <v>12</v>
      </c>
      <c r="Q624" s="7">
        <f t="shared" si="124"/>
        <v>0</v>
      </c>
      <c r="R624" s="7">
        <f t="shared" si="124"/>
        <v>4</v>
      </c>
      <c r="S624" s="7">
        <f t="shared" si="124"/>
        <v>80</v>
      </c>
      <c r="T624" s="7">
        <f t="shared" si="124"/>
        <v>80</v>
      </c>
      <c r="U624" s="7">
        <f t="shared" si="124"/>
        <v>0</v>
      </c>
      <c r="V624" s="7">
        <f t="shared" si="124"/>
        <v>0</v>
      </c>
      <c r="W624" s="7">
        <f t="shared" si="124"/>
        <v>0</v>
      </c>
      <c r="X624" s="7">
        <f t="shared" si="124"/>
        <v>0</v>
      </c>
      <c r="Y624" s="7">
        <f t="shared" si="124"/>
        <v>0</v>
      </c>
      <c r="Z624" s="7">
        <f t="shared" si="124"/>
        <v>0</v>
      </c>
      <c r="AA624" s="7">
        <f t="shared" si="124"/>
        <v>0</v>
      </c>
      <c r="AB624" s="7">
        <f t="shared" si="124"/>
        <v>0.6</v>
      </c>
      <c r="AC624" s="7">
        <f t="shared" si="124"/>
        <v>0</v>
      </c>
      <c r="AD624" s="7">
        <f t="shared" si="124"/>
        <v>0</v>
      </c>
      <c r="AE624" s="7">
        <f t="shared" si="124"/>
        <v>0</v>
      </c>
      <c r="AF624" s="7">
        <f t="shared" si="124"/>
        <v>0</v>
      </c>
    </row>
    <row r="625" spans="1:32" ht="101.25" thickBot="1">
      <c r="A625" s="78"/>
      <c r="B625" s="15" t="s">
        <v>76</v>
      </c>
      <c r="C625" s="7"/>
      <c r="D625" s="7"/>
      <c r="E625" s="7"/>
      <c r="F625" s="7"/>
      <c r="G625" s="7"/>
      <c r="H625" s="7"/>
      <c r="I625" s="7"/>
      <c r="J625" s="7"/>
      <c r="K625" s="16"/>
      <c r="L625" s="16"/>
      <c r="M625" s="7"/>
      <c r="N625" s="7"/>
      <c r="O625" s="7"/>
      <c r="P625" s="7"/>
      <c r="Q625" s="7"/>
      <c r="R625" s="7"/>
      <c r="S625" s="7"/>
      <c r="T625" s="7"/>
      <c r="U625" s="16"/>
      <c r="V625" s="7"/>
      <c r="W625" s="9"/>
      <c r="X625" s="7"/>
      <c r="Y625" s="7"/>
      <c r="Z625" s="9"/>
      <c r="AA625" s="7"/>
      <c r="AB625" s="7"/>
      <c r="AC625" s="7"/>
      <c r="AD625" s="7"/>
      <c r="AE625" s="7">
        <v>6</v>
      </c>
      <c r="AF625" s="7"/>
    </row>
    <row r="626" spans="1:32" ht="51" thickBot="1">
      <c r="A626" s="14"/>
      <c r="B626" s="20" t="s">
        <v>11</v>
      </c>
      <c r="C626" s="7">
        <f aca="true" t="shared" si="125" ref="C626:AD626">C602+C605+C614+C618+C624</f>
        <v>95.7</v>
      </c>
      <c r="D626" s="7">
        <f t="shared" si="125"/>
        <v>50</v>
      </c>
      <c r="E626" s="7">
        <f t="shared" si="125"/>
        <v>44</v>
      </c>
      <c r="F626" s="7">
        <f t="shared" si="125"/>
        <v>0</v>
      </c>
      <c r="G626" s="7">
        <f t="shared" si="125"/>
        <v>79</v>
      </c>
      <c r="H626" s="7">
        <f t="shared" si="125"/>
        <v>0</v>
      </c>
      <c r="I626" s="7">
        <f t="shared" si="125"/>
        <v>60</v>
      </c>
      <c r="J626" s="7">
        <f t="shared" si="125"/>
        <v>141.9</v>
      </c>
      <c r="K626" s="7">
        <f t="shared" si="125"/>
        <v>100</v>
      </c>
      <c r="L626" s="7">
        <f t="shared" si="125"/>
        <v>0</v>
      </c>
      <c r="M626" s="7">
        <f t="shared" si="125"/>
        <v>191</v>
      </c>
      <c r="N626" s="7">
        <f t="shared" si="125"/>
        <v>0</v>
      </c>
      <c r="O626" s="7">
        <f t="shared" si="125"/>
        <v>0</v>
      </c>
      <c r="P626" s="7">
        <f t="shared" si="125"/>
        <v>52</v>
      </c>
      <c r="Q626" s="7">
        <f t="shared" si="125"/>
        <v>27.7</v>
      </c>
      <c r="R626" s="7">
        <f t="shared" si="125"/>
        <v>14.4</v>
      </c>
      <c r="S626" s="7">
        <f t="shared" si="125"/>
        <v>90.4</v>
      </c>
      <c r="T626" s="7">
        <f t="shared" si="125"/>
        <v>547</v>
      </c>
      <c r="U626" s="7">
        <f t="shared" si="125"/>
        <v>0</v>
      </c>
      <c r="V626" s="7">
        <f t="shared" si="125"/>
        <v>0</v>
      </c>
      <c r="W626" s="7">
        <f t="shared" si="125"/>
        <v>78</v>
      </c>
      <c r="X626" s="7">
        <f t="shared" si="125"/>
        <v>0</v>
      </c>
      <c r="Y626" s="7">
        <f t="shared" si="125"/>
        <v>0</v>
      </c>
      <c r="Z626" s="7">
        <f t="shared" si="125"/>
        <v>6</v>
      </c>
      <c r="AA626" s="7">
        <f t="shared" si="125"/>
        <v>0</v>
      </c>
      <c r="AB626" s="7">
        <f t="shared" si="125"/>
        <v>0.6</v>
      </c>
      <c r="AC626" s="7">
        <f t="shared" si="125"/>
        <v>2.4</v>
      </c>
      <c r="AD626" s="7">
        <f t="shared" si="125"/>
        <v>0</v>
      </c>
      <c r="AE626" s="7">
        <v>6</v>
      </c>
      <c r="AF626" s="7">
        <f>AF602+AF605+AF614+AF618+AF624</f>
        <v>1.1</v>
      </c>
    </row>
    <row r="627" spans="1:32" ht="51" thickBot="1">
      <c r="A627" s="272" t="s">
        <v>43</v>
      </c>
      <c r="B627" s="273"/>
      <c r="C627" s="273"/>
      <c r="D627" s="273"/>
      <c r="E627" s="273"/>
      <c r="F627" s="273"/>
      <c r="G627" s="273"/>
      <c r="H627" s="273"/>
      <c r="I627" s="273"/>
      <c r="J627" s="273"/>
      <c r="K627" s="273"/>
      <c r="L627" s="273"/>
      <c r="M627" s="273"/>
      <c r="N627" s="273"/>
      <c r="O627" s="273"/>
      <c r="P627" s="273"/>
      <c r="Q627" s="273"/>
      <c r="R627" s="273"/>
      <c r="S627" s="273"/>
      <c r="T627" s="273"/>
      <c r="U627" s="273"/>
      <c r="V627" s="273"/>
      <c r="W627" s="273"/>
      <c r="X627" s="273"/>
      <c r="Y627" s="273"/>
      <c r="Z627" s="273"/>
      <c r="AA627" s="273"/>
      <c r="AB627" s="273"/>
      <c r="AC627" s="273"/>
      <c r="AD627" s="273"/>
      <c r="AE627" s="273"/>
      <c r="AF627" s="274"/>
    </row>
    <row r="628" spans="1:32" ht="51" thickBot="1">
      <c r="A628" s="272" t="s">
        <v>141</v>
      </c>
      <c r="B628" s="273"/>
      <c r="C628" s="273"/>
      <c r="D628" s="273"/>
      <c r="E628" s="273"/>
      <c r="F628" s="273"/>
      <c r="G628" s="273"/>
      <c r="H628" s="273"/>
      <c r="I628" s="273"/>
      <c r="J628" s="273"/>
      <c r="K628" s="273"/>
      <c r="L628" s="273"/>
      <c r="M628" s="273"/>
      <c r="N628" s="273"/>
      <c r="O628" s="273"/>
      <c r="P628" s="273"/>
      <c r="Q628" s="273"/>
      <c r="R628" s="273"/>
      <c r="S628" s="273"/>
      <c r="T628" s="273"/>
      <c r="U628" s="273"/>
      <c r="V628" s="273"/>
      <c r="W628" s="273"/>
      <c r="X628" s="273"/>
      <c r="Y628" s="273"/>
      <c r="Z628" s="273"/>
      <c r="AA628" s="273"/>
      <c r="AB628" s="273"/>
      <c r="AC628" s="273"/>
      <c r="AD628" s="273"/>
      <c r="AE628" s="273"/>
      <c r="AF628" s="274"/>
    </row>
    <row r="629" spans="1:32" ht="45.75" customHeight="1">
      <c r="A629" s="286" t="s">
        <v>130</v>
      </c>
      <c r="B629" s="282" t="s">
        <v>24</v>
      </c>
      <c r="C629" s="268" t="s">
        <v>63</v>
      </c>
      <c r="D629" s="268" t="s">
        <v>64</v>
      </c>
      <c r="E629" s="268" t="s">
        <v>65</v>
      </c>
      <c r="F629" s="268" t="s">
        <v>66</v>
      </c>
      <c r="G629" s="268" t="s">
        <v>60</v>
      </c>
      <c r="H629" s="268" t="s">
        <v>67</v>
      </c>
      <c r="I629" s="268" t="s">
        <v>114</v>
      </c>
      <c r="J629" s="268" t="s">
        <v>108</v>
      </c>
      <c r="K629" s="79"/>
      <c r="L629" s="79"/>
      <c r="M629" s="268" t="s">
        <v>120</v>
      </c>
      <c r="N629" s="268" t="s">
        <v>69</v>
      </c>
      <c r="O629" s="268" t="s">
        <v>48</v>
      </c>
      <c r="P629" s="268" t="s">
        <v>49</v>
      </c>
      <c r="Q629" s="268" t="s">
        <v>70</v>
      </c>
      <c r="R629" s="268" t="s">
        <v>50</v>
      </c>
      <c r="S629" s="268" t="s">
        <v>71</v>
      </c>
      <c r="T629" s="268" t="s">
        <v>208</v>
      </c>
      <c r="U629" s="275" t="s">
        <v>74</v>
      </c>
      <c r="V629" s="70"/>
      <c r="W629" s="270" t="s">
        <v>111</v>
      </c>
      <c r="X629" s="268" t="s">
        <v>116</v>
      </c>
      <c r="Y629" s="268" t="s">
        <v>117</v>
      </c>
      <c r="Z629" s="270" t="s">
        <v>51</v>
      </c>
      <c r="AA629" s="268" t="s">
        <v>52</v>
      </c>
      <c r="AB629" s="268" t="s">
        <v>54</v>
      </c>
      <c r="AC629" s="70"/>
      <c r="AD629" s="268" t="s">
        <v>72</v>
      </c>
      <c r="AE629" s="268" t="s">
        <v>53</v>
      </c>
      <c r="AF629" s="268" t="s">
        <v>73</v>
      </c>
    </row>
    <row r="630" spans="1:32" ht="390.75" customHeight="1" thickBot="1">
      <c r="A630" s="287"/>
      <c r="B630" s="283"/>
      <c r="C630" s="269"/>
      <c r="D630" s="269"/>
      <c r="E630" s="269"/>
      <c r="F630" s="269"/>
      <c r="G630" s="269"/>
      <c r="H630" s="269"/>
      <c r="I630" s="269"/>
      <c r="J630" s="269"/>
      <c r="K630" s="80" t="s">
        <v>68</v>
      </c>
      <c r="L630" s="80" t="s">
        <v>128</v>
      </c>
      <c r="M630" s="269"/>
      <c r="N630" s="269"/>
      <c r="O630" s="269"/>
      <c r="P630" s="269"/>
      <c r="Q630" s="269"/>
      <c r="R630" s="269"/>
      <c r="S630" s="269"/>
      <c r="T630" s="269"/>
      <c r="U630" s="276"/>
      <c r="V630" s="71" t="s">
        <v>185</v>
      </c>
      <c r="W630" s="271"/>
      <c r="X630" s="269"/>
      <c r="Y630" s="269"/>
      <c r="Z630" s="271"/>
      <c r="AA630" s="269"/>
      <c r="AB630" s="269"/>
      <c r="AC630" s="71" t="s">
        <v>184</v>
      </c>
      <c r="AD630" s="269"/>
      <c r="AE630" s="269"/>
      <c r="AF630" s="269"/>
    </row>
    <row r="631" spans="1:32" ht="51" thickBot="1">
      <c r="A631" s="78">
        <v>1</v>
      </c>
      <c r="B631" s="4">
        <v>2</v>
      </c>
      <c r="C631" s="6">
        <v>3</v>
      </c>
      <c r="D631" s="5">
        <v>4</v>
      </c>
      <c r="E631" s="5">
        <v>5</v>
      </c>
      <c r="F631" s="5">
        <v>6</v>
      </c>
      <c r="G631" s="5">
        <v>7</v>
      </c>
      <c r="H631" s="5" t="s">
        <v>55</v>
      </c>
      <c r="I631" s="5">
        <v>9</v>
      </c>
      <c r="J631" s="60">
        <v>10</v>
      </c>
      <c r="K631" s="73">
        <v>11</v>
      </c>
      <c r="L631" s="73">
        <v>12</v>
      </c>
      <c r="M631" s="5">
        <v>13</v>
      </c>
      <c r="N631" s="5">
        <v>14</v>
      </c>
      <c r="O631" s="5">
        <v>15</v>
      </c>
      <c r="P631" s="74">
        <v>16</v>
      </c>
      <c r="Q631" s="5">
        <v>17</v>
      </c>
      <c r="R631" s="74">
        <v>18</v>
      </c>
      <c r="S631" s="5">
        <v>19</v>
      </c>
      <c r="T631" s="74">
        <v>20</v>
      </c>
      <c r="U631" s="5">
        <v>21</v>
      </c>
      <c r="V631" s="5">
        <v>22</v>
      </c>
      <c r="W631" s="5">
        <v>23</v>
      </c>
      <c r="X631" s="75">
        <v>24</v>
      </c>
      <c r="Y631" s="75">
        <v>25</v>
      </c>
      <c r="Z631" s="74">
        <v>26</v>
      </c>
      <c r="AA631" s="5">
        <v>27</v>
      </c>
      <c r="AB631" s="5">
        <v>28</v>
      </c>
      <c r="AC631" s="74">
        <v>29</v>
      </c>
      <c r="AD631" s="5">
        <v>30</v>
      </c>
      <c r="AE631" s="5">
        <v>31</v>
      </c>
      <c r="AF631" s="5">
        <v>32</v>
      </c>
    </row>
    <row r="632" spans="1:32" ht="51" thickBot="1">
      <c r="A632" s="272" t="s">
        <v>6</v>
      </c>
      <c r="B632" s="273"/>
      <c r="C632" s="273"/>
      <c r="D632" s="273"/>
      <c r="E632" s="273"/>
      <c r="F632" s="273"/>
      <c r="G632" s="273"/>
      <c r="H632" s="273"/>
      <c r="I632" s="273"/>
      <c r="J632" s="273"/>
      <c r="K632" s="273"/>
      <c r="L632" s="273"/>
      <c r="M632" s="273"/>
      <c r="N632" s="273"/>
      <c r="O632" s="273"/>
      <c r="P632" s="273"/>
      <c r="Q632" s="273"/>
      <c r="R632" s="273"/>
      <c r="S632" s="273"/>
      <c r="T632" s="273"/>
      <c r="U632" s="273"/>
      <c r="V632" s="273"/>
      <c r="W632" s="273"/>
      <c r="X632" s="273"/>
      <c r="Y632" s="273"/>
      <c r="Z632" s="273"/>
      <c r="AA632" s="273"/>
      <c r="AB632" s="273"/>
      <c r="AC632" s="273"/>
      <c r="AD632" s="273"/>
      <c r="AE632" s="273"/>
      <c r="AF632" s="274"/>
    </row>
    <row r="633" spans="1:32" ht="101.25" thickBot="1">
      <c r="A633" s="23">
        <v>77</v>
      </c>
      <c r="B633" s="34" t="s">
        <v>194</v>
      </c>
      <c r="C633" s="23"/>
      <c r="D633" s="27"/>
      <c r="E633" s="27"/>
      <c r="F633" s="27"/>
      <c r="G633" s="27">
        <v>23</v>
      </c>
      <c r="H633" s="24"/>
      <c r="I633" s="24"/>
      <c r="J633" s="24"/>
      <c r="K633" s="24"/>
      <c r="L633" s="24"/>
      <c r="M633" s="24"/>
      <c r="N633" s="25"/>
      <c r="O633" s="23"/>
      <c r="P633" s="25">
        <v>5</v>
      </c>
      <c r="Q633" s="23">
        <v>3</v>
      </c>
      <c r="R633" s="25"/>
      <c r="S633" s="23"/>
      <c r="T633" s="23">
        <v>150</v>
      </c>
      <c r="U633" s="11"/>
      <c r="V633" s="14"/>
      <c r="W633" s="9"/>
      <c r="X633" s="7"/>
      <c r="Y633" s="10"/>
      <c r="Z633" s="9"/>
      <c r="AA633" s="7"/>
      <c r="AB633" s="7"/>
      <c r="AC633" s="11"/>
      <c r="AD633" s="7"/>
      <c r="AE633" s="11"/>
      <c r="AF633" s="7"/>
    </row>
    <row r="634" spans="1:32" ht="51" thickBot="1">
      <c r="A634" s="14">
        <v>16</v>
      </c>
      <c r="B634" s="15" t="s">
        <v>17</v>
      </c>
      <c r="C634" s="7"/>
      <c r="D634" s="9"/>
      <c r="E634" s="9"/>
      <c r="F634" s="9"/>
      <c r="G634" s="9"/>
      <c r="H634" s="10"/>
      <c r="I634" s="10"/>
      <c r="J634" s="10"/>
      <c r="K634" s="11"/>
      <c r="L634" s="19"/>
      <c r="M634" s="14"/>
      <c r="N634" s="10"/>
      <c r="O634" s="11"/>
      <c r="P634" s="7">
        <v>12</v>
      </c>
      <c r="Q634" s="11"/>
      <c r="R634" s="7"/>
      <c r="S634" s="11"/>
      <c r="T634" s="7">
        <v>102</v>
      </c>
      <c r="U634" s="11"/>
      <c r="V634" s="14"/>
      <c r="W634" s="9"/>
      <c r="X634" s="14"/>
      <c r="Y634" s="10"/>
      <c r="Z634" s="9"/>
      <c r="AA634" s="7"/>
      <c r="AB634" s="11"/>
      <c r="AC634" s="14"/>
      <c r="AD634" s="7">
        <v>1.2</v>
      </c>
      <c r="AE634" s="11"/>
      <c r="AF634" s="7"/>
    </row>
    <row r="635" spans="1:32" ht="51" thickBot="1">
      <c r="A635" s="14">
        <v>27</v>
      </c>
      <c r="B635" s="15" t="s">
        <v>40</v>
      </c>
      <c r="C635" s="10">
        <v>50</v>
      </c>
      <c r="D635" s="9"/>
      <c r="E635" s="9"/>
      <c r="F635" s="9"/>
      <c r="G635" s="9"/>
      <c r="H635" s="10"/>
      <c r="I635" s="10"/>
      <c r="J635" s="10"/>
      <c r="K635" s="11"/>
      <c r="L635" s="19"/>
      <c r="M635" s="14"/>
      <c r="N635" s="10"/>
      <c r="O635" s="11"/>
      <c r="P635" s="7"/>
      <c r="Q635" s="11">
        <v>6</v>
      </c>
      <c r="R635" s="7"/>
      <c r="S635" s="11"/>
      <c r="T635" s="7"/>
      <c r="U635" s="11"/>
      <c r="V635" s="14"/>
      <c r="W635" s="9"/>
      <c r="X635" s="14"/>
      <c r="Y635" s="10"/>
      <c r="Z635" s="9"/>
      <c r="AA635" s="7"/>
      <c r="AB635" s="11"/>
      <c r="AC635" s="14"/>
      <c r="AD635" s="7"/>
      <c r="AE635" s="11"/>
      <c r="AF635" s="7"/>
    </row>
    <row r="636" spans="1:32" ht="51" thickBot="1">
      <c r="A636" s="14"/>
      <c r="B636" s="15" t="s">
        <v>7</v>
      </c>
      <c r="C636" s="7">
        <f>SUM(C633+C634+C635)</f>
        <v>50</v>
      </c>
      <c r="D636" s="7">
        <f aca="true" t="shared" si="126" ref="D636:AF636">SUM(D633+D634+D635)</f>
        <v>0</v>
      </c>
      <c r="E636" s="7">
        <f t="shared" si="126"/>
        <v>0</v>
      </c>
      <c r="F636" s="7">
        <f t="shared" si="126"/>
        <v>0</v>
      </c>
      <c r="G636" s="7">
        <f t="shared" si="126"/>
        <v>23</v>
      </c>
      <c r="H636" s="7">
        <f t="shared" si="126"/>
        <v>0</v>
      </c>
      <c r="I636" s="7">
        <f t="shared" si="126"/>
        <v>0</v>
      </c>
      <c r="J636" s="7">
        <f t="shared" si="126"/>
        <v>0</v>
      </c>
      <c r="K636" s="16">
        <f t="shared" si="126"/>
        <v>0</v>
      </c>
      <c r="L636" s="16">
        <f t="shared" si="126"/>
        <v>0</v>
      </c>
      <c r="M636" s="7">
        <f t="shared" si="126"/>
        <v>0</v>
      </c>
      <c r="N636" s="7">
        <f t="shared" si="126"/>
        <v>0</v>
      </c>
      <c r="O636" s="7">
        <f t="shared" si="126"/>
        <v>0</v>
      </c>
      <c r="P636" s="7">
        <f t="shared" si="126"/>
        <v>17</v>
      </c>
      <c r="Q636" s="7">
        <f t="shared" si="126"/>
        <v>9</v>
      </c>
      <c r="R636" s="7">
        <f t="shared" si="126"/>
        <v>0</v>
      </c>
      <c r="S636" s="7">
        <f t="shared" si="126"/>
        <v>0</v>
      </c>
      <c r="T636" s="7">
        <f t="shared" si="126"/>
        <v>252</v>
      </c>
      <c r="U636" s="7">
        <f t="shared" si="126"/>
        <v>0</v>
      </c>
      <c r="V636" s="7">
        <f t="shared" si="126"/>
        <v>0</v>
      </c>
      <c r="W636" s="7">
        <f t="shared" si="126"/>
        <v>0</v>
      </c>
      <c r="X636" s="7">
        <f t="shared" si="126"/>
        <v>0</v>
      </c>
      <c r="Y636" s="7">
        <f t="shared" si="126"/>
        <v>0</v>
      </c>
      <c r="Z636" s="9">
        <f t="shared" si="126"/>
        <v>0</v>
      </c>
      <c r="AA636" s="7">
        <f t="shared" si="126"/>
        <v>0</v>
      </c>
      <c r="AB636" s="7">
        <f t="shared" si="126"/>
        <v>0</v>
      </c>
      <c r="AC636" s="7">
        <f t="shared" si="126"/>
        <v>0</v>
      </c>
      <c r="AD636" s="7">
        <f t="shared" si="126"/>
        <v>1.2</v>
      </c>
      <c r="AE636" s="7">
        <f t="shared" si="126"/>
        <v>0</v>
      </c>
      <c r="AF636" s="7">
        <f t="shared" si="126"/>
        <v>0</v>
      </c>
    </row>
    <row r="637" spans="1:32" ht="48.75" customHeight="1" thickBot="1">
      <c r="A637" s="277" t="s">
        <v>59</v>
      </c>
      <c r="B637" s="278"/>
      <c r="C637" s="278"/>
      <c r="D637" s="278"/>
      <c r="E637" s="278"/>
      <c r="F637" s="278"/>
      <c r="G637" s="278"/>
      <c r="H637" s="278"/>
      <c r="I637" s="278"/>
      <c r="J637" s="278"/>
      <c r="K637" s="278"/>
      <c r="L637" s="278"/>
      <c r="M637" s="278"/>
      <c r="N637" s="278"/>
      <c r="O637" s="278"/>
      <c r="P637" s="278"/>
      <c r="Q637" s="278"/>
      <c r="R637" s="278"/>
      <c r="S637" s="278"/>
      <c r="T637" s="278"/>
      <c r="U637" s="278"/>
      <c r="V637" s="278"/>
      <c r="W637" s="278"/>
      <c r="X637" s="278"/>
      <c r="Y637" s="278"/>
      <c r="Z637" s="278"/>
      <c r="AA637" s="278"/>
      <c r="AB637" s="278"/>
      <c r="AC637" s="278"/>
      <c r="AD637" s="278"/>
      <c r="AE637" s="278"/>
      <c r="AF637" s="279"/>
    </row>
    <row r="638" spans="1:32" ht="101.25" thickBot="1">
      <c r="A638" s="14" t="s">
        <v>37</v>
      </c>
      <c r="B638" s="8" t="s">
        <v>129</v>
      </c>
      <c r="C638" s="7"/>
      <c r="D638" s="10"/>
      <c r="E638" s="10"/>
      <c r="F638" s="10"/>
      <c r="G638" s="10"/>
      <c r="H638" s="10"/>
      <c r="I638" s="10"/>
      <c r="J638" s="10"/>
      <c r="K638" s="11">
        <v>100</v>
      </c>
      <c r="L638" s="19"/>
      <c r="M638" s="14"/>
      <c r="N638" s="10"/>
      <c r="O638" s="11"/>
      <c r="P638" s="7"/>
      <c r="Q638" s="11"/>
      <c r="R638" s="7"/>
      <c r="S638" s="11"/>
      <c r="T638" s="7"/>
      <c r="U638" s="11"/>
      <c r="V638" s="14"/>
      <c r="W638" s="9"/>
      <c r="X638" s="11"/>
      <c r="Y638" s="7"/>
      <c r="Z638" s="9"/>
      <c r="AA638" s="11"/>
      <c r="AB638" s="7"/>
      <c r="AC638" s="11"/>
      <c r="AD638" s="7"/>
      <c r="AE638" s="7"/>
      <c r="AF638" s="10"/>
    </row>
    <row r="639" spans="1:32" ht="51" thickBot="1">
      <c r="A639" s="14"/>
      <c r="B639" s="15" t="s">
        <v>31</v>
      </c>
      <c r="C639" s="7">
        <f aca="true" t="shared" si="127" ref="C639:AF639">SUM(C638)</f>
        <v>0</v>
      </c>
      <c r="D639" s="7">
        <f t="shared" si="127"/>
        <v>0</v>
      </c>
      <c r="E639" s="7">
        <f t="shared" si="127"/>
        <v>0</v>
      </c>
      <c r="F639" s="7">
        <f t="shared" si="127"/>
        <v>0</v>
      </c>
      <c r="G639" s="7">
        <f t="shared" si="127"/>
        <v>0</v>
      </c>
      <c r="H639" s="7">
        <f t="shared" si="127"/>
        <v>0</v>
      </c>
      <c r="I639" s="7">
        <f t="shared" si="127"/>
        <v>0</v>
      </c>
      <c r="J639" s="7">
        <f t="shared" si="127"/>
        <v>0</v>
      </c>
      <c r="K639" s="16">
        <f t="shared" si="127"/>
        <v>100</v>
      </c>
      <c r="L639" s="16">
        <f t="shared" si="127"/>
        <v>0</v>
      </c>
      <c r="M639" s="16">
        <f t="shared" si="127"/>
        <v>0</v>
      </c>
      <c r="N639" s="16">
        <f t="shared" si="127"/>
        <v>0</v>
      </c>
      <c r="O639" s="16">
        <f t="shared" si="127"/>
        <v>0</v>
      </c>
      <c r="P639" s="16">
        <f t="shared" si="127"/>
        <v>0</v>
      </c>
      <c r="Q639" s="16">
        <f t="shared" si="127"/>
        <v>0</v>
      </c>
      <c r="R639" s="16">
        <f t="shared" si="127"/>
        <v>0</v>
      </c>
      <c r="S639" s="16">
        <f t="shared" si="127"/>
        <v>0</v>
      </c>
      <c r="T639" s="16">
        <f t="shared" si="127"/>
        <v>0</v>
      </c>
      <c r="U639" s="16">
        <f t="shared" si="127"/>
        <v>0</v>
      </c>
      <c r="V639" s="16">
        <f t="shared" si="127"/>
        <v>0</v>
      </c>
      <c r="W639" s="16">
        <f t="shared" si="127"/>
        <v>0</v>
      </c>
      <c r="X639" s="7">
        <f t="shared" si="127"/>
        <v>0</v>
      </c>
      <c r="Y639" s="7">
        <f t="shared" si="127"/>
        <v>0</v>
      </c>
      <c r="Z639" s="9">
        <f t="shared" si="127"/>
        <v>0</v>
      </c>
      <c r="AA639" s="7">
        <f t="shared" si="127"/>
        <v>0</v>
      </c>
      <c r="AB639" s="7">
        <f t="shared" si="127"/>
        <v>0</v>
      </c>
      <c r="AC639" s="7">
        <f t="shared" si="127"/>
        <v>0</v>
      </c>
      <c r="AD639" s="7">
        <f t="shared" si="127"/>
        <v>0</v>
      </c>
      <c r="AE639" s="7">
        <f t="shared" si="127"/>
        <v>0</v>
      </c>
      <c r="AF639" s="7">
        <f t="shared" si="127"/>
        <v>0</v>
      </c>
    </row>
    <row r="640" spans="1:32" ht="51" thickBot="1">
      <c r="A640" s="272" t="s">
        <v>9</v>
      </c>
      <c r="B640" s="273"/>
      <c r="C640" s="273"/>
      <c r="D640" s="273"/>
      <c r="E640" s="273"/>
      <c r="F640" s="273"/>
      <c r="G640" s="273"/>
      <c r="H640" s="273"/>
      <c r="I640" s="273"/>
      <c r="J640" s="273"/>
      <c r="K640" s="273"/>
      <c r="L640" s="273"/>
      <c r="M640" s="273"/>
      <c r="N640" s="273"/>
      <c r="O640" s="273"/>
      <c r="P640" s="273"/>
      <c r="Q640" s="273"/>
      <c r="R640" s="273"/>
      <c r="S640" s="273"/>
      <c r="T640" s="273"/>
      <c r="U640" s="273"/>
      <c r="V640" s="273"/>
      <c r="W640" s="273"/>
      <c r="X640" s="273"/>
      <c r="Y640" s="273"/>
      <c r="Z640" s="273"/>
      <c r="AA640" s="273"/>
      <c r="AB640" s="273"/>
      <c r="AC640" s="273"/>
      <c r="AD640" s="273"/>
      <c r="AE640" s="273"/>
      <c r="AF640" s="274"/>
    </row>
    <row r="641" spans="1:32" ht="151.5" thickBot="1">
      <c r="A641" s="14">
        <v>112</v>
      </c>
      <c r="B641" s="26" t="s">
        <v>229</v>
      </c>
      <c r="C641" s="7"/>
      <c r="D641" s="10"/>
      <c r="E641" s="10"/>
      <c r="F641" s="10"/>
      <c r="G641" s="10"/>
      <c r="H641" s="10"/>
      <c r="I641" s="10"/>
      <c r="J641" s="10">
        <v>58</v>
      </c>
      <c r="K641" s="11"/>
      <c r="L641" s="19"/>
      <c r="M641" s="14"/>
      <c r="N641" s="10"/>
      <c r="O641" s="11"/>
      <c r="P641" s="14"/>
      <c r="Q641" s="11"/>
      <c r="R641" s="14">
        <v>3</v>
      </c>
      <c r="S641" s="11"/>
      <c r="T641" s="14"/>
      <c r="U641" s="11"/>
      <c r="V641" s="14"/>
      <c r="W641" s="10"/>
      <c r="X641" s="11"/>
      <c r="Y641" s="7"/>
      <c r="Z641" s="10"/>
      <c r="AA641" s="11"/>
      <c r="AB641" s="14"/>
      <c r="AC641" s="7"/>
      <c r="AD641" s="11"/>
      <c r="AE641" s="14"/>
      <c r="AF641" s="75"/>
    </row>
    <row r="642" spans="1:32" ht="151.5" thickBot="1">
      <c r="A642" s="14">
        <v>19</v>
      </c>
      <c r="B642" s="18" t="s">
        <v>284</v>
      </c>
      <c r="C642" s="7"/>
      <c r="D642" s="10"/>
      <c r="E642" s="10"/>
      <c r="F642" s="10"/>
      <c r="G642" s="10"/>
      <c r="H642" s="10"/>
      <c r="I642" s="10">
        <v>100</v>
      </c>
      <c r="J642" s="10">
        <v>22</v>
      </c>
      <c r="K642" s="11"/>
      <c r="L642" s="19"/>
      <c r="M642" s="14"/>
      <c r="N642" s="10"/>
      <c r="O642" s="11"/>
      <c r="P642" s="14"/>
      <c r="Q642" s="11">
        <v>2</v>
      </c>
      <c r="R642" s="14"/>
      <c r="S642" s="11"/>
      <c r="T642" s="14"/>
      <c r="U642" s="11"/>
      <c r="V642" s="14"/>
      <c r="W642" s="10"/>
      <c r="X642" s="11">
        <v>27</v>
      </c>
      <c r="Y642" s="14"/>
      <c r="Z642" s="9">
        <v>6</v>
      </c>
      <c r="AA642" s="11"/>
      <c r="AB642" s="14"/>
      <c r="AC642" s="14"/>
      <c r="AD642" s="11"/>
      <c r="AE642" s="14"/>
      <c r="AF642" s="10"/>
    </row>
    <row r="643" spans="1:32" ht="101.25" thickBot="1">
      <c r="A643" s="7">
        <v>113</v>
      </c>
      <c r="B643" s="18" t="s">
        <v>264</v>
      </c>
      <c r="C643" s="7"/>
      <c r="D643" s="10"/>
      <c r="E643" s="10">
        <v>2</v>
      </c>
      <c r="F643" s="10"/>
      <c r="G643" s="10"/>
      <c r="H643" s="10"/>
      <c r="I643" s="10"/>
      <c r="J643" s="10">
        <v>218</v>
      </c>
      <c r="K643" s="11"/>
      <c r="L643" s="19"/>
      <c r="M643" s="14"/>
      <c r="N643" s="10"/>
      <c r="O643" s="11"/>
      <c r="P643" s="14">
        <v>4</v>
      </c>
      <c r="Q643" s="11"/>
      <c r="R643" s="14">
        <v>4</v>
      </c>
      <c r="S643" s="11"/>
      <c r="T643" s="14"/>
      <c r="U643" s="19"/>
      <c r="V643" s="14"/>
      <c r="W643" s="10">
        <v>63</v>
      </c>
      <c r="X643" s="11"/>
      <c r="Y643" s="14"/>
      <c r="Z643" s="10"/>
      <c r="AA643" s="11"/>
      <c r="AB643" s="14"/>
      <c r="AC643" s="11"/>
      <c r="AD643" s="14"/>
      <c r="AE643" s="14"/>
      <c r="AF643" s="10"/>
    </row>
    <row r="644" spans="1:32" ht="101.25" thickBot="1">
      <c r="A644" s="14">
        <v>90</v>
      </c>
      <c r="B644" s="15" t="s">
        <v>272</v>
      </c>
      <c r="C644" s="7"/>
      <c r="D644" s="10"/>
      <c r="E644" s="10"/>
      <c r="F644" s="10"/>
      <c r="G644" s="10"/>
      <c r="H644" s="10"/>
      <c r="I644" s="10"/>
      <c r="J644" s="10"/>
      <c r="K644" s="11"/>
      <c r="L644" s="19"/>
      <c r="M644" s="14"/>
      <c r="N644" s="10">
        <v>18</v>
      </c>
      <c r="O644" s="11"/>
      <c r="P644" s="14">
        <v>14</v>
      </c>
      <c r="Q644" s="11"/>
      <c r="R644" s="14"/>
      <c r="S644" s="11"/>
      <c r="T644" s="14"/>
      <c r="U644" s="19"/>
      <c r="V644" s="14"/>
      <c r="W644" s="10"/>
      <c r="X644" s="11"/>
      <c r="Y644" s="14"/>
      <c r="Z644" s="10"/>
      <c r="AA644" s="11"/>
      <c r="AB644" s="14"/>
      <c r="AC644" s="11"/>
      <c r="AD644" s="14"/>
      <c r="AE644" s="14"/>
      <c r="AF644" s="10"/>
    </row>
    <row r="645" spans="1:32" ht="101.25" thickBot="1">
      <c r="A645" s="14" t="s">
        <v>37</v>
      </c>
      <c r="B645" s="15" t="s">
        <v>75</v>
      </c>
      <c r="C645" s="7"/>
      <c r="D645" s="10">
        <v>50</v>
      </c>
      <c r="E645" s="10"/>
      <c r="F645" s="10"/>
      <c r="G645" s="10"/>
      <c r="H645" s="10"/>
      <c r="I645" s="9"/>
      <c r="J645" s="9"/>
      <c r="K645" s="17"/>
      <c r="L645" s="16"/>
      <c r="M645" s="7"/>
      <c r="N645" s="9"/>
      <c r="O645" s="9"/>
      <c r="P645" s="9"/>
      <c r="Q645" s="9"/>
      <c r="R645" s="9"/>
      <c r="S645" s="9"/>
      <c r="T645" s="9"/>
      <c r="U645" s="17"/>
      <c r="V645" s="7"/>
      <c r="W645" s="9"/>
      <c r="X645" s="9"/>
      <c r="Y645" s="9"/>
      <c r="Z645" s="9"/>
      <c r="AA645" s="9"/>
      <c r="AB645" s="9"/>
      <c r="AC645" s="9"/>
      <c r="AD645" s="9"/>
      <c r="AE645" s="9"/>
      <c r="AF645" s="10"/>
    </row>
    <row r="646" spans="1:32" ht="48.75" customHeight="1" thickBot="1">
      <c r="A646" s="7"/>
      <c r="B646" s="8" t="s">
        <v>31</v>
      </c>
      <c r="C646" s="7">
        <f aca="true" t="shared" si="128" ref="C646:AF646">SUM(C641:C645)</f>
        <v>0</v>
      </c>
      <c r="D646" s="7">
        <f t="shared" si="128"/>
        <v>50</v>
      </c>
      <c r="E646" s="7">
        <f t="shared" si="128"/>
        <v>2</v>
      </c>
      <c r="F646" s="7">
        <f t="shared" si="128"/>
        <v>0</v>
      </c>
      <c r="G646" s="7">
        <f t="shared" si="128"/>
        <v>0</v>
      </c>
      <c r="H646" s="7">
        <f t="shared" si="128"/>
        <v>0</v>
      </c>
      <c r="I646" s="7">
        <f t="shared" si="128"/>
        <v>100</v>
      </c>
      <c r="J646" s="7">
        <f t="shared" si="128"/>
        <v>298</v>
      </c>
      <c r="K646" s="16">
        <f t="shared" si="128"/>
        <v>0</v>
      </c>
      <c r="L646" s="16">
        <f t="shared" si="128"/>
        <v>0</v>
      </c>
      <c r="M646" s="7">
        <f t="shared" si="128"/>
        <v>0</v>
      </c>
      <c r="N646" s="7">
        <f t="shared" si="128"/>
        <v>18</v>
      </c>
      <c r="O646" s="7">
        <f t="shared" si="128"/>
        <v>0</v>
      </c>
      <c r="P646" s="7">
        <f t="shared" si="128"/>
        <v>18</v>
      </c>
      <c r="Q646" s="7">
        <f t="shared" si="128"/>
        <v>2</v>
      </c>
      <c r="R646" s="7">
        <f t="shared" si="128"/>
        <v>7</v>
      </c>
      <c r="S646" s="7">
        <f t="shared" si="128"/>
        <v>0</v>
      </c>
      <c r="T646" s="7">
        <f t="shared" si="128"/>
        <v>0</v>
      </c>
      <c r="U646" s="7">
        <f t="shared" si="128"/>
        <v>0</v>
      </c>
      <c r="V646" s="7">
        <f t="shared" si="128"/>
        <v>0</v>
      </c>
      <c r="W646" s="9">
        <f t="shared" si="128"/>
        <v>63</v>
      </c>
      <c r="X646" s="7">
        <f t="shared" si="128"/>
        <v>27</v>
      </c>
      <c r="Y646" s="7">
        <f t="shared" si="128"/>
        <v>0</v>
      </c>
      <c r="Z646" s="9">
        <f t="shared" si="128"/>
        <v>6</v>
      </c>
      <c r="AA646" s="7">
        <f t="shared" si="128"/>
        <v>0</v>
      </c>
      <c r="AB646" s="7">
        <f t="shared" si="128"/>
        <v>0</v>
      </c>
      <c r="AC646" s="7">
        <f t="shared" si="128"/>
        <v>0</v>
      </c>
      <c r="AD646" s="7">
        <f t="shared" si="128"/>
        <v>0</v>
      </c>
      <c r="AE646" s="7">
        <f t="shared" si="128"/>
        <v>0</v>
      </c>
      <c r="AF646" s="7">
        <f t="shared" si="128"/>
        <v>0</v>
      </c>
    </row>
    <row r="647" spans="1:32" ht="48.75" customHeight="1" thickBot="1">
      <c r="A647" s="272" t="s">
        <v>30</v>
      </c>
      <c r="B647" s="273"/>
      <c r="C647" s="273"/>
      <c r="D647" s="273"/>
      <c r="E647" s="273"/>
      <c r="F647" s="273"/>
      <c r="G647" s="273"/>
      <c r="H647" s="273"/>
      <c r="I647" s="273"/>
      <c r="J647" s="273"/>
      <c r="K647" s="273"/>
      <c r="L647" s="273"/>
      <c r="M647" s="273"/>
      <c r="N647" s="273"/>
      <c r="O647" s="273"/>
      <c r="P647" s="273"/>
      <c r="Q647" s="273"/>
      <c r="R647" s="273"/>
      <c r="S647" s="273"/>
      <c r="T647" s="273"/>
      <c r="U647" s="273"/>
      <c r="V647" s="273"/>
      <c r="W647" s="273"/>
      <c r="X647" s="273"/>
      <c r="Y647" s="273"/>
      <c r="Z647" s="273"/>
      <c r="AA647" s="273"/>
      <c r="AB647" s="273"/>
      <c r="AC647" s="273"/>
      <c r="AD647" s="273"/>
      <c r="AE647" s="273"/>
      <c r="AF647" s="274"/>
    </row>
    <row r="648" spans="1:32" ht="151.5" thickBot="1">
      <c r="A648" s="14">
        <v>8.9</v>
      </c>
      <c r="B648" s="18" t="s">
        <v>237</v>
      </c>
      <c r="C648" s="14"/>
      <c r="D648" s="10"/>
      <c r="E648" s="14"/>
      <c r="F648" s="14"/>
      <c r="G648" s="14"/>
      <c r="H648" s="10"/>
      <c r="I648" s="10"/>
      <c r="J648" s="10"/>
      <c r="K648" s="11"/>
      <c r="L648" s="19"/>
      <c r="M648" s="14"/>
      <c r="N648" s="11"/>
      <c r="O648" s="7"/>
      <c r="P648" s="11"/>
      <c r="Q648" s="7"/>
      <c r="R648" s="11"/>
      <c r="S648" s="7"/>
      <c r="T648" s="11">
        <v>185</v>
      </c>
      <c r="U648" s="16"/>
      <c r="V648" s="14"/>
      <c r="W648" s="11"/>
      <c r="X648" s="7"/>
      <c r="Y648" s="7"/>
      <c r="Z648" s="11"/>
      <c r="AA648" s="7"/>
      <c r="AB648" s="7"/>
      <c r="AC648" s="11"/>
      <c r="AD648" s="7"/>
      <c r="AE648" s="10"/>
      <c r="AF648" s="10"/>
    </row>
    <row r="649" spans="1:32" ht="51" thickBot="1">
      <c r="A649" s="21">
        <v>114</v>
      </c>
      <c r="B649" s="28" t="s">
        <v>267</v>
      </c>
      <c r="C649" s="23"/>
      <c r="D649" s="24"/>
      <c r="E649" s="24">
        <v>44</v>
      </c>
      <c r="F649" s="24"/>
      <c r="G649" s="24"/>
      <c r="H649" s="24"/>
      <c r="I649" s="24"/>
      <c r="J649" s="24"/>
      <c r="K649" s="25"/>
      <c r="L649" s="33"/>
      <c r="M649" s="21"/>
      <c r="N649" s="24"/>
      <c r="O649" s="24"/>
      <c r="P649" s="24">
        <v>3.7</v>
      </c>
      <c r="Q649" s="24">
        <v>3</v>
      </c>
      <c r="R649" s="24">
        <v>0.3</v>
      </c>
      <c r="S649" s="24">
        <v>2.8</v>
      </c>
      <c r="T649" s="24"/>
      <c r="U649" s="25"/>
      <c r="V649" s="21"/>
      <c r="W649" s="24"/>
      <c r="X649" s="24"/>
      <c r="Y649" s="24"/>
      <c r="Z649" s="24">
        <v>14</v>
      </c>
      <c r="AA649" s="24"/>
      <c r="AB649" s="24"/>
      <c r="AC649" s="24"/>
      <c r="AD649" s="24"/>
      <c r="AE649" s="24"/>
      <c r="AF649" s="10">
        <v>1.1</v>
      </c>
    </row>
    <row r="650" spans="1:32" ht="51" thickBot="1">
      <c r="A650" s="14"/>
      <c r="B650" s="15" t="s">
        <v>7</v>
      </c>
      <c r="C650" s="7">
        <f aca="true" t="shared" si="129" ref="C650:AF650">SUM(C648:C649)</f>
        <v>0</v>
      </c>
      <c r="D650" s="7">
        <f t="shared" si="129"/>
        <v>0</v>
      </c>
      <c r="E650" s="7">
        <f t="shared" si="129"/>
        <v>44</v>
      </c>
      <c r="F650" s="7">
        <f t="shared" si="129"/>
        <v>0</v>
      </c>
      <c r="G650" s="7">
        <f t="shared" si="129"/>
        <v>0</v>
      </c>
      <c r="H650" s="7">
        <f t="shared" si="129"/>
        <v>0</v>
      </c>
      <c r="I650" s="7">
        <f t="shared" si="129"/>
        <v>0</v>
      </c>
      <c r="J650" s="7">
        <f t="shared" si="129"/>
        <v>0</v>
      </c>
      <c r="K650" s="16">
        <f t="shared" si="129"/>
        <v>0</v>
      </c>
      <c r="L650" s="16">
        <f t="shared" si="129"/>
        <v>0</v>
      </c>
      <c r="M650" s="7">
        <f t="shared" si="129"/>
        <v>0</v>
      </c>
      <c r="N650" s="7">
        <f t="shared" si="129"/>
        <v>0</v>
      </c>
      <c r="O650" s="7">
        <f t="shared" si="129"/>
        <v>0</v>
      </c>
      <c r="P650" s="7">
        <f t="shared" si="129"/>
        <v>3.7</v>
      </c>
      <c r="Q650" s="7">
        <f t="shared" si="129"/>
        <v>3</v>
      </c>
      <c r="R650" s="7">
        <f t="shared" si="129"/>
        <v>0.3</v>
      </c>
      <c r="S650" s="7">
        <f t="shared" si="129"/>
        <v>2.8</v>
      </c>
      <c r="T650" s="7">
        <f t="shared" si="129"/>
        <v>185</v>
      </c>
      <c r="U650" s="7">
        <f t="shared" si="129"/>
        <v>0</v>
      </c>
      <c r="V650" s="7">
        <f t="shared" si="129"/>
        <v>0</v>
      </c>
      <c r="W650" s="9">
        <f t="shared" si="129"/>
        <v>0</v>
      </c>
      <c r="X650" s="7">
        <f t="shared" si="129"/>
        <v>0</v>
      </c>
      <c r="Y650" s="7">
        <f t="shared" si="129"/>
        <v>0</v>
      </c>
      <c r="Z650" s="9">
        <f t="shared" si="129"/>
        <v>14</v>
      </c>
      <c r="AA650" s="7">
        <f t="shared" si="129"/>
        <v>0</v>
      </c>
      <c r="AB650" s="7">
        <f t="shared" si="129"/>
        <v>0</v>
      </c>
      <c r="AC650" s="7">
        <f t="shared" si="129"/>
        <v>0</v>
      </c>
      <c r="AD650" s="7">
        <f t="shared" si="129"/>
        <v>0</v>
      </c>
      <c r="AE650" s="7">
        <f t="shared" si="129"/>
        <v>0</v>
      </c>
      <c r="AF650" s="7">
        <f t="shared" si="129"/>
        <v>1.1</v>
      </c>
    </row>
    <row r="651" spans="1:32" ht="51" thickBot="1">
      <c r="A651" s="277" t="s">
        <v>32</v>
      </c>
      <c r="B651" s="278"/>
      <c r="C651" s="278"/>
      <c r="D651" s="278"/>
      <c r="E651" s="278"/>
      <c r="F651" s="278"/>
      <c r="G651" s="278"/>
      <c r="H651" s="278"/>
      <c r="I651" s="278"/>
      <c r="J651" s="278"/>
      <c r="K651" s="278"/>
      <c r="L651" s="278"/>
      <c r="M651" s="278"/>
      <c r="N651" s="278"/>
      <c r="O651" s="278"/>
      <c r="P651" s="278"/>
      <c r="Q651" s="278"/>
      <c r="R651" s="278"/>
      <c r="S651" s="278"/>
      <c r="T651" s="278"/>
      <c r="U651" s="278"/>
      <c r="V651" s="278"/>
      <c r="W651" s="278"/>
      <c r="X651" s="278"/>
      <c r="Y651" s="278"/>
      <c r="Z651" s="278"/>
      <c r="AA651" s="278"/>
      <c r="AB651" s="278"/>
      <c r="AC651" s="278"/>
      <c r="AD651" s="278"/>
      <c r="AE651" s="278"/>
      <c r="AF651" s="279"/>
    </row>
    <row r="652" spans="1:32" ht="51" thickBot="1">
      <c r="A652" s="23">
        <v>115</v>
      </c>
      <c r="B652" s="22" t="s">
        <v>207</v>
      </c>
      <c r="C652" s="21"/>
      <c r="D652" s="24"/>
      <c r="E652" s="24">
        <v>0.9</v>
      </c>
      <c r="F652" s="24"/>
      <c r="G652" s="24"/>
      <c r="H652" s="24"/>
      <c r="I652" s="24"/>
      <c r="J652" s="24">
        <v>44</v>
      </c>
      <c r="K652" s="25"/>
      <c r="L652" s="33"/>
      <c r="M652" s="21"/>
      <c r="N652" s="24"/>
      <c r="O652" s="24"/>
      <c r="P652" s="24"/>
      <c r="Q652" s="24">
        <v>0.9</v>
      </c>
      <c r="R652" s="24">
        <v>5</v>
      </c>
      <c r="S652" s="24"/>
      <c r="T652" s="24"/>
      <c r="U652" s="25"/>
      <c r="V652" s="21"/>
      <c r="W652" s="24"/>
      <c r="X652" s="24"/>
      <c r="Y652" s="24">
        <v>96</v>
      </c>
      <c r="Z652" s="24">
        <v>8</v>
      </c>
      <c r="AA652" s="24"/>
      <c r="AB652" s="24"/>
      <c r="AC652" s="24"/>
      <c r="AD652" s="24"/>
      <c r="AE652" s="24"/>
      <c r="AF652" s="24"/>
    </row>
    <row r="653" spans="1:32" ht="51" thickBot="1">
      <c r="A653" s="7">
        <v>41</v>
      </c>
      <c r="B653" s="15" t="s">
        <v>224</v>
      </c>
      <c r="C653" s="7"/>
      <c r="D653" s="10"/>
      <c r="E653" s="10"/>
      <c r="F653" s="10"/>
      <c r="G653" s="10"/>
      <c r="H653" s="10"/>
      <c r="I653" s="10">
        <v>129</v>
      </c>
      <c r="J653" s="10"/>
      <c r="K653" s="11"/>
      <c r="L653" s="19"/>
      <c r="M653" s="14"/>
      <c r="N653" s="10"/>
      <c r="O653" s="11"/>
      <c r="P653" s="14"/>
      <c r="Q653" s="11">
        <v>6</v>
      </c>
      <c r="R653" s="14"/>
      <c r="S653" s="11"/>
      <c r="T653" s="14"/>
      <c r="U653" s="19"/>
      <c r="V653" s="14"/>
      <c r="W653" s="10"/>
      <c r="X653" s="11"/>
      <c r="Y653" s="14"/>
      <c r="Z653" s="10"/>
      <c r="AA653" s="11"/>
      <c r="AB653" s="14"/>
      <c r="AC653" s="11"/>
      <c r="AD653" s="14"/>
      <c r="AE653" s="14"/>
      <c r="AF653" s="10"/>
    </row>
    <row r="654" spans="1:32" ht="101.25" thickBot="1">
      <c r="A654" s="14" t="s">
        <v>37</v>
      </c>
      <c r="B654" s="15" t="s">
        <v>63</v>
      </c>
      <c r="C654" s="10">
        <v>35</v>
      </c>
      <c r="D654" s="10"/>
      <c r="E654" s="10"/>
      <c r="F654" s="10"/>
      <c r="G654" s="10"/>
      <c r="H654" s="10"/>
      <c r="I654" s="10"/>
      <c r="J654" s="10"/>
      <c r="K654" s="11"/>
      <c r="L654" s="19"/>
      <c r="M654" s="14"/>
      <c r="N654" s="10"/>
      <c r="O654" s="10"/>
      <c r="P654" s="10"/>
      <c r="Q654" s="10"/>
      <c r="R654" s="10"/>
      <c r="S654" s="10"/>
      <c r="T654" s="10"/>
      <c r="U654" s="11"/>
      <c r="V654" s="14"/>
      <c r="W654" s="9"/>
      <c r="X654" s="11"/>
      <c r="Y654" s="14"/>
      <c r="Z654" s="10"/>
      <c r="AA654" s="10"/>
      <c r="AB654" s="10"/>
      <c r="AC654" s="10"/>
      <c r="AD654" s="10"/>
      <c r="AE654" s="10"/>
      <c r="AF654" s="10"/>
    </row>
    <row r="655" spans="1:32" ht="51" thickBot="1">
      <c r="A655" s="12">
        <v>44</v>
      </c>
      <c r="B655" s="13" t="s">
        <v>10</v>
      </c>
      <c r="C655" s="7"/>
      <c r="D655" s="10"/>
      <c r="E655" s="10"/>
      <c r="F655" s="10"/>
      <c r="G655" s="10"/>
      <c r="H655" s="10"/>
      <c r="I655" s="10"/>
      <c r="J655" s="10"/>
      <c r="K655" s="11"/>
      <c r="L655" s="19"/>
      <c r="M655" s="14">
        <v>5</v>
      </c>
      <c r="N655" s="10"/>
      <c r="O655" s="10"/>
      <c r="P655" s="7">
        <v>12</v>
      </c>
      <c r="Q655" s="10"/>
      <c r="R655" s="10"/>
      <c r="S655" s="10"/>
      <c r="T655" s="10"/>
      <c r="U655" s="11"/>
      <c r="V655" s="14"/>
      <c r="W655" s="10"/>
      <c r="X655" s="10"/>
      <c r="Y655" s="10"/>
      <c r="Z655" s="10"/>
      <c r="AA655" s="10"/>
      <c r="AB655" s="7">
        <v>0.6</v>
      </c>
      <c r="AC655" s="10"/>
      <c r="AD655" s="10"/>
      <c r="AE655" s="10"/>
      <c r="AF655" s="10"/>
    </row>
    <row r="656" spans="1:32" ht="151.5" thickBot="1">
      <c r="A656" s="14">
        <v>14</v>
      </c>
      <c r="B656" s="15" t="s">
        <v>203</v>
      </c>
      <c r="C656" s="7"/>
      <c r="D656" s="10"/>
      <c r="E656" s="10"/>
      <c r="F656" s="10"/>
      <c r="G656" s="10"/>
      <c r="H656" s="10"/>
      <c r="I656" s="10"/>
      <c r="J656" s="10"/>
      <c r="K656" s="11"/>
      <c r="L656" s="19"/>
      <c r="M656" s="14">
        <v>70</v>
      </c>
      <c r="N656" s="10"/>
      <c r="O656" s="11"/>
      <c r="P656" s="14"/>
      <c r="Q656" s="11"/>
      <c r="R656" s="14"/>
      <c r="S656" s="11"/>
      <c r="T656" s="14"/>
      <c r="U656" s="19"/>
      <c r="V656" s="14"/>
      <c r="W656" s="10"/>
      <c r="X656" s="11"/>
      <c r="Y656" s="14"/>
      <c r="Z656" s="10"/>
      <c r="AA656" s="11"/>
      <c r="AB656" s="14"/>
      <c r="AC656" s="11"/>
      <c r="AD656" s="14"/>
      <c r="AE656" s="14"/>
      <c r="AF656" s="10"/>
    </row>
    <row r="657" spans="1:32" ht="51" thickBot="1">
      <c r="A657" s="14"/>
      <c r="B657" s="15" t="s">
        <v>31</v>
      </c>
      <c r="C657" s="7">
        <f>SUM(C652:C656)</f>
        <v>35</v>
      </c>
      <c r="D657" s="7">
        <f aca="true" t="shared" si="130" ref="D657:AF657">SUM(D652:D656)</f>
        <v>0</v>
      </c>
      <c r="E657" s="7">
        <f t="shared" si="130"/>
        <v>0.9</v>
      </c>
      <c r="F657" s="7">
        <f t="shared" si="130"/>
        <v>0</v>
      </c>
      <c r="G657" s="7">
        <f t="shared" si="130"/>
        <v>0</v>
      </c>
      <c r="H657" s="7">
        <f t="shared" si="130"/>
        <v>0</v>
      </c>
      <c r="I657" s="7">
        <f t="shared" si="130"/>
        <v>129</v>
      </c>
      <c r="J657" s="7">
        <f t="shared" si="130"/>
        <v>44</v>
      </c>
      <c r="K657" s="7">
        <f t="shared" si="130"/>
        <v>0</v>
      </c>
      <c r="L657" s="7">
        <f t="shared" si="130"/>
        <v>0</v>
      </c>
      <c r="M657" s="7">
        <f t="shared" si="130"/>
        <v>75</v>
      </c>
      <c r="N657" s="7">
        <f t="shared" si="130"/>
        <v>0</v>
      </c>
      <c r="O657" s="7">
        <f t="shared" si="130"/>
        <v>0</v>
      </c>
      <c r="P657" s="7">
        <f t="shared" si="130"/>
        <v>12</v>
      </c>
      <c r="Q657" s="7">
        <f t="shared" si="130"/>
        <v>6.9</v>
      </c>
      <c r="R657" s="7">
        <f t="shared" si="130"/>
        <v>5</v>
      </c>
      <c r="S657" s="7">
        <f t="shared" si="130"/>
        <v>0</v>
      </c>
      <c r="T657" s="7">
        <f t="shared" si="130"/>
        <v>0</v>
      </c>
      <c r="U657" s="7">
        <f t="shared" si="130"/>
        <v>0</v>
      </c>
      <c r="V657" s="7">
        <f t="shared" si="130"/>
        <v>0</v>
      </c>
      <c r="W657" s="7">
        <f t="shared" si="130"/>
        <v>0</v>
      </c>
      <c r="X657" s="7">
        <f t="shared" si="130"/>
        <v>0</v>
      </c>
      <c r="Y657" s="7">
        <f t="shared" si="130"/>
        <v>96</v>
      </c>
      <c r="Z657" s="7">
        <f t="shared" si="130"/>
        <v>8</v>
      </c>
      <c r="AA657" s="7">
        <f t="shared" si="130"/>
        <v>0</v>
      </c>
      <c r="AB657" s="7">
        <f t="shared" si="130"/>
        <v>0.6</v>
      </c>
      <c r="AC657" s="7">
        <f t="shared" si="130"/>
        <v>0</v>
      </c>
      <c r="AD657" s="7">
        <f t="shared" si="130"/>
        <v>0</v>
      </c>
      <c r="AE657" s="7">
        <f t="shared" si="130"/>
        <v>0</v>
      </c>
      <c r="AF657" s="7">
        <f t="shared" si="130"/>
        <v>0</v>
      </c>
    </row>
    <row r="658" spans="1:32" ht="101.25" thickBot="1">
      <c r="A658" s="78"/>
      <c r="B658" s="15" t="s">
        <v>76</v>
      </c>
      <c r="C658" s="7"/>
      <c r="D658" s="7"/>
      <c r="E658" s="7"/>
      <c r="F658" s="7"/>
      <c r="G658" s="7"/>
      <c r="H658" s="7"/>
      <c r="I658" s="7"/>
      <c r="J658" s="7"/>
      <c r="K658" s="16"/>
      <c r="L658" s="16"/>
      <c r="M658" s="7"/>
      <c r="N658" s="7"/>
      <c r="O658" s="7"/>
      <c r="P658" s="7"/>
      <c r="Q658" s="7"/>
      <c r="R658" s="7"/>
      <c r="S658" s="7"/>
      <c r="T658" s="7"/>
      <c r="U658" s="16"/>
      <c r="V658" s="7"/>
      <c r="W658" s="9"/>
      <c r="X658" s="7"/>
      <c r="Y658" s="7"/>
      <c r="Z658" s="9"/>
      <c r="AA658" s="7"/>
      <c r="AB658" s="7"/>
      <c r="AC658" s="7"/>
      <c r="AD658" s="7"/>
      <c r="AE658" s="7">
        <v>6</v>
      </c>
      <c r="AF658" s="7"/>
    </row>
    <row r="659" spans="1:32" ht="51" thickBot="1">
      <c r="A659" s="14"/>
      <c r="B659" s="20" t="s">
        <v>11</v>
      </c>
      <c r="C659" s="7">
        <f aca="true" t="shared" si="131" ref="C659:AD659">C636+C639+C646+C650+C657</f>
        <v>85</v>
      </c>
      <c r="D659" s="7">
        <f t="shared" si="131"/>
        <v>50</v>
      </c>
      <c r="E659" s="7">
        <f t="shared" si="131"/>
        <v>46.9</v>
      </c>
      <c r="F659" s="7">
        <f t="shared" si="131"/>
        <v>0</v>
      </c>
      <c r="G659" s="7">
        <f t="shared" si="131"/>
        <v>23</v>
      </c>
      <c r="H659" s="7">
        <f t="shared" si="131"/>
        <v>0</v>
      </c>
      <c r="I659" s="7">
        <f t="shared" si="131"/>
        <v>229</v>
      </c>
      <c r="J659" s="7">
        <f t="shared" si="131"/>
        <v>342</v>
      </c>
      <c r="K659" s="7">
        <f t="shared" si="131"/>
        <v>100</v>
      </c>
      <c r="L659" s="7">
        <f t="shared" si="131"/>
        <v>0</v>
      </c>
      <c r="M659" s="7">
        <f t="shared" si="131"/>
        <v>75</v>
      </c>
      <c r="N659" s="7">
        <f t="shared" si="131"/>
        <v>18</v>
      </c>
      <c r="O659" s="7">
        <f t="shared" si="131"/>
        <v>0</v>
      </c>
      <c r="P659" s="7">
        <f t="shared" si="131"/>
        <v>50.7</v>
      </c>
      <c r="Q659" s="7">
        <f t="shared" si="131"/>
        <v>20.9</v>
      </c>
      <c r="R659" s="7">
        <f t="shared" si="131"/>
        <v>12.3</v>
      </c>
      <c r="S659" s="7">
        <f t="shared" si="131"/>
        <v>2.8</v>
      </c>
      <c r="T659" s="7">
        <f t="shared" si="131"/>
        <v>437</v>
      </c>
      <c r="U659" s="7">
        <f t="shared" si="131"/>
        <v>0</v>
      </c>
      <c r="V659" s="7">
        <f t="shared" si="131"/>
        <v>0</v>
      </c>
      <c r="W659" s="7">
        <f t="shared" si="131"/>
        <v>63</v>
      </c>
      <c r="X659" s="7">
        <f t="shared" si="131"/>
        <v>27</v>
      </c>
      <c r="Y659" s="7">
        <f t="shared" si="131"/>
        <v>96</v>
      </c>
      <c r="Z659" s="7">
        <f t="shared" si="131"/>
        <v>28</v>
      </c>
      <c r="AA659" s="7">
        <f t="shared" si="131"/>
        <v>0</v>
      </c>
      <c r="AB659" s="7">
        <f t="shared" si="131"/>
        <v>0.6</v>
      </c>
      <c r="AC659" s="7">
        <f t="shared" si="131"/>
        <v>0</v>
      </c>
      <c r="AD659" s="7">
        <f t="shared" si="131"/>
        <v>1.2</v>
      </c>
      <c r="AE659" s="7">
        <v>6</v>
      </c>
      <c r="AF659" s="7">
        <f>AF636+AF639+AF646+AF650+AF657</f>
        <v>1.1</v>
      </c>
    </row>
    <row r="660" spans="1:32" ht="46.5" customHeight="1">
      <c r="A660" s="288"/>
      <c r="B660" s="289"/>
      <c r="C660" s="268" t="s">
        <v>63</v>
      </c>
      <c r="D660" s="268" t="s">
        <v>64</v>
      </c>
      <c r="E660" s="268" t="s">
        <v>65</v>
      </c>
      <c r="F660" s="268" t="s">
        <v>66</v>
      </c>
      <c r="G660" s="268" t="s">
        <v>60</v>
      </c>
      <c r="H660" s="268" t="s">
        <v>67</v>
      </c>
      <c r="I660" s="268" t="s">
        <v>114</v>
      </c>
      <c r="J660" s="268" t="s">
        <v>108</v>
      </c>
      <c r="K660" s="79"/>
      <c r="L660" s="79"/>
      <c r="M660" s="280" t="s">
        <v>120</v>
      </c>
      <c r="N660" s="268" t="s">
        <v>69</v>
      </c>
      <c r="O660" s="268" t="s">
        <v>48</v>
      </c>
      <c r="P660" s="268" t="s">
        <v>49</v>
      </c>
      <c r="Q660" s="268" t="s">
        <v>70</v>
      </c>
      <c r="R660" s="268" t="s">
        <v>50</v>
      </c>
      <c r="S660" s="268" t="s">
        <v>71</v>
      </c>
      <c r="T660" s="268" t="s">
        <v>208</v>
      </c>
      <c r="U660" s="275" t="s">
        <v>74</v>
      </c>
      <c r="V660" s="70"/>
      <c r="W660" s="270" t="s">
        <v>111</v>
      </c>
      <c r="X660" s="268" t="s">
        <v>116</v>
      </c>
      <c r="Y660" s="268" t="s">
        <v>117</v>
      </c>
      <c r="Z660" s="270" t="s">
        <v>51</v>
      </c>
      <c r="AA660" s="268" t="s">
        <v>52</v>
      </c>
      <c r="AB660" s="268" t="s">
        <v>54</v>
      </c>
      <c r="AC660" s="70"/>
      <c r="AD660" s="268" t="s">
        <v>72</v>
      </c>
      <c r="AE660" s="268" t="s">
        <v>53</v>
      </c>
      <c r="AF660" s="268" t="s">
        <v>73</v>
      </c>
    </row>
    <row r="661" spans="1:32" ht="409.5" customHeight="1" thickBot="1">
      <c r="A661" s="290"/>
      <c r="B661" s="291"/>
      <c r="C661" s="269"/>
      <c r="D661" s="269"/>
      <c r="E661" s="269"/>
      <c r="F661" s="269"/>
      <c r="G661" s="269"/>
      <c r="H661" s="269"/>
      <c r="I661" s="269"/>
      <c r="J661" s="269"/>
      <c r="K661" s="80" t="s">
        <v>68</v>
      </c>
      <c r="L661" s="80" t="s">
        <v>128</v>
      </c>
      <c r="M661" s="281"/>
      <c r="N661" s="269"/>
      <c r="O661" s="269"/>
      <c r="P661" s="269"/>
      <c r="Q661" s="269"/>
      <c r="R661" s="269"/>
      <c r="S661" s="269"/>
      <c r="T661" s="269"/>
      <c r="U661" s="276"/>
      <c r="V661" s="71" t="s">
        <v>185</v>
      </c>
      <c r="W661" s="271"/>
      <c r="X661" s="269"/>
      <c r="Y661" s="269"/>
      <c r="Z661" s="271"/>
      <c r="AA661" s="269"/>
      <c r="AB661" s="269"/>
      <c r="AC661" s="71" t="s">
        <v>184</v>
      </c>
      <c r="AD661" s="269"/>
      <c r="AE661" s="269"/>
      <c r="AF661" s="269"/>
    </row>
    <row r="662" spans="1:32" ht="51" thickBot="1">
      <c r="A662" s="277">
        <v>1</v>
      </c>
      <c r="B662" s="279"/>
      <c r="C662" s="6">
        <v>3</v>
      </c>
      <c r="D662" s="5">
        <v>4</v>
      </c>
      <c r="E662" s="5">
        <v>5</v>
      </c>
      <c r="F662" s="5">
        <v>6</v>
      </c>
      <c r="G662" s="5">
        <v>7</v>
      </c>
      <c r="H662" s="5" t="s">
        <v>55</v>
      </c>
      <c r="I662" s="5">
        <v>9</v>
      </c>
      <c r="J662" s="60">
        <v>10</v>
      </c>
      <c r="K662" s="73">
        <v>11</v>
      </c>
      <c r="L662" s="73">
        <v>12</v>
      </c>
      <c r="M662" s="5">
        <v>13</v>
      </c>
      <c r="N662" s="5">
        <v>14</v>
      </c>
      <c r="O662" s="5">
        <v>15</v>
      </c>
      <c r="P662" s="74">
        <v>16</v>
      </c>
      <c r="Q662" s="5">
        <v>17</v>
      </c>
      <c r="R662" s="74">
        <v>18</v>
      </c>
      <c r="S662" s="5">
        <v>19</v>
      </c>
      <c r="T662" s="74">
        <v>20</v>
      </c>
      <c r="U662" s="5">
        <v>21</v>
      </c>
      <c r="V662" s="5">
        <v>22</v>
      </c>
      <c r="W662" s="5">
        <v>23</v>
      </c>
      <c r="X662" s="75">
        <v>24</v>
      </c>
      <c r="Y662" s="75">
        <v>25</v>
      </c>
      <c r="Z662" s="74">
        <v>26</v>
      </c>
      <c r="AA662" s="5">
        <v>27</v>
      </c>
      <c r="AB662" s="5">
        <v>28</v>
      </c>
      <c r="AC662" s="74">
        <v>29</v>
      </c>
      <c r="AD662" s="5">
        <v>30</v>
      </c>
      <c r="AE662" s="5">
        <v>31</v>
      </c>
      <c r="AF662" s="5">
        <v>32</v>
      </c>
    </row>
    <row r="663" spans="1:32" ht="47.25" customHeight="1" thickBot="1">
      <c r="A663" s="284" t="s">
        <v>135</v>
      </c>
      <c r="B663" s="285"/>
      <c r="C663" s="7">
        <f aca="true" t="shared" si="132" ref="C663:AF663">C35+C68+C101+C134+C166+C199+C231+C267+C299+C332+C364+C397+C428+C461+C494+C528+C559+C592+C626+C659</f>
        <v>1570.4</v>
      </c>
      <c r="D663" s="7">
        <f t="shared" si="132"/>
        <v>1000</v>
      </c>
      <c r="E663" s="7">
        <f t="shared" si="132"/>
        <v>599.9</v>
      </c>
      <c r="F663" s="7">
        <f t="shared" si="132"/>
        <v>60</v>
      </c>
      <c r="G663" s="7">
        <f t="shared" si="132"/>
        <v>835</v>
      </c>
      <c r="H663" s="7">
        <f t="shared" si="132"/>
        <v>242</v>
      </c>
      <c r="I663" s="7">
        <f t="shared" si="132"/>
        <v>2917</v>
      </c>
      <c r="J663" s="7">
        <f t="shared" si="132"/>
        <v>4221.3</v>
      </c>
      <c r="K663" s="7">
        <f t="shared" si="132"/>
        <v>2000</v>
      </c>
      <c r="L663" s="7">
        <f t="shared" si="132"/>
        <v>0</v>
      </c>
      <c r="M663" s="7">
        <f t="shared" si="132"/>
        <v>2036.3</v>
      </c>
      <c r="N663" s="7">
        <f t="shared" si="132"/>
        <v>230.60000000000002</v>
      </c>
      <c r="O663" s="7">
        <f t="shared" si="132"/>
        <v>420</v>
      </c>
      <c r="P663" s="7">
        <f t="shared" si="132"/>
        <v>984.3000000000001</v>
      </c>
      <c r="Q663" s="7">
        <f t="shared" si="132"/>
        <v>428.7</v>
      </c>
      <c r="R663" s="7">
        <f t="shared" si="132"/>
        <v>230.60000000000002</v>
      </c>
      <c r="S663" s="7">
        <f t="shared" si="132"/>
        <v>503.8</v>
      </c>
      <c r="T663" s="7">
        <f t="shared" si="132"/>
        <v>9316</v>
      </c>
      <c r="U663" s="7">
        <f t="shared" si="132"/>
        <v>819</v>
      </c>
      <c r="V663" s="7">
        <f t="shared" si="132"/>
        <v>0</v>
      </c>
      <c r="W663" s="7">
        <f t="shared" si="132"/>
        <v>1216</v>
      </c>
      <c r="X663" s="7">
        <f t="shared" si="132"/>
        <v>500</v>
      </c>
      <c r="Y663" s="7">
        <f t="shared" si="132"/>
        <v>750</v>
      </c>
      <c r="Z663" s="7">
        <f t="shared" si="132"/>
        <v>221</v>
      </c>
      <c r="AA663" s="7">
        <f t="shared" si="132"/>
        <v>126.9</v>
      </c>
      <c r="AB663" s="7">
        <f t="shared" si="132"/>
        <v>12.599999999999996</v>
      </c>
      <c r="AC663" s="7">
        <f t="shared" si="132"/>
        <v>23.999999999999996</v>
      </c>
      <c r="AD663" s="7">
        <f t="shared" si="132"/>
        <v>11.999999999999998</v>
      </c>
      <c r="AE663" s="7">
        <f t="shared" si="132"/>
        <v>120</v>
      </c>
      <c r="AF663" s="7">
        <f t="shared" si="132"/>
        <v>9.899999999999999</v>
      </c>
    </row>
    <row r="664" spans="1:32" ht="47.25" customHeight="1" thickBot="1">
      <c r="A664" s="284" t="s">
        <v>136</v>
      </c>
      <c r="B664" s="285"/>
      <c r="C664" s="7">
        <f>C663/20</f>
        <v>78.52000000000001</v>
      </c>
      <c r="D664" s="7">
        <f aca="true" t="shared" si="133" ref="D664:AF664">D663/20</f>
        <v>50</v>
      </c>
      <c r="E664" s="7">
        <f t="shared" si="133"/>
        <v>29.994999999999997</v>
      </c>
      <c r="F664" s="7">
        <f t="shared" si="133"/>
        <v>3</v>
      </c>
      <c r="G664" s="7">
        <f t="shared" si="133"/>
        <v>41.75</v>
      </c>
      <c r="H664" s="7">
        <f t="shared" si="133"/>
        <v>12.1</v>
      </c>
      <c r="I664" s="7">
        <f t="shared" si="133"/>
        <v>145.85</v>
      </c>
      <c r="J664" s="7">
        <f t="shared" si="133"/>
        <v>211.065</v>
      </c>
      <c r="K664" s="7">
        <f t="shared" si="133"/>
        <v>100</v>
      </c>
      <c r="L664" s="7">
        <f t="shared" si="133"/>
        <v>0</v>
      </c>
      <c r="M664" s="7">
        <f t="shared" si="133"/>
        <v>101.815</v>
      </c>
      <c r="N664" s="7">
        <f t="shared" si="133"/>
        <v>11.530000000000001</v>
      </c>
      <c r="O664" s="7">
        <f t="shared" si="133"/>
        <v>21</v>
      </c>
      <c r="P664" s="7">
        <f t="shared" si="133"/>
        <v>49.215</v>
      </c>
      <c r="Q664" s="7">
        <f t="shared" si="133"/>
        <v>21.435</v>
      </c>
      <c r="R664" s="7">
        <f t="shared" si="133"/>
        <v>11.530000000000001</v>
      </c>
      <c r="S664" s="7">
        <f t="shared" si="133"/>
        <v>25.19</v>
      </c>
      <c r="T664" s="7">
        <f t="shared" si="133"/>
        <v>465.8</v>
      </c>
      <c r="U664" s="7">
        <f t="shared" si="133"/>
        <v>40.95</v>
      </c>
      <c r="V664" s="7">
        <f t="shared" si="133"/>
        <v>0</v>
      </c>
      <c r="W664" s="7">
        <f t="shared" si="133"/>
        <v>60.8</v>
      </c>
      <c r="X664" s="7">
        <f t="shared" si="133"/>
        <v>25</v>
      </c>
      <c r="Y664" s="7">
        <f t="shared" si="133"/>
        <v>37.5</v>
      </c>
      <c r="Z664" s="7">
        <f t="shared" si="133"/>
        <v>11.05</v>
      </c>
      <c r="AA664" s="7">
        <f t="shared" si="133"/>
        <v>6.345000000000001</v>
      </c>
      <c r="AB664" s="7">
        <f t="shared" si="133"/>
        <v>0.6299999999999998</v>
      </c>
      <c r="AC664" s="7">
        <f t="shared" si="133"/>
        <v>1.1999999999999997</v>
      </c>
      <c r="AD664" s="7">
        <f t="shared" si="133"/>
        <v>0.5999999999999999</v>
      </c>
      <c r="AE664" s="7">
        <f t="shared" si="133"/>
        <v>6</v>
      </c>
      <c r="AF664" s="7">
        <f t="shared" si="133"/>
        <v>0.49499999999999994</v>
      </c>
    </row>
    <row r="665" spans="1:32" ht="131.25" customHeight="1" thickBot="1">
      <c r="A665" s="284" t="s">
        <v>56</v>
      </c>
      <c r="B665" s="285"/>
      <c r="C665" s="7">
        <v>80</v>
      </c>
      <c r="D665" s="9">
        <v>50</v>
      </c>
      <c r="E665" s="9">
        <v>29</v>
      </c>
      <c r="F665" s="9">
        <v>3</v>
      </c>
      <c r="G665" s="9">
        <v>43</v>
      </c>
      <c r="H665" s="10">
        <v>12</v>
      </c>
      <c r="I665" s="10">
        <v>140</v>
      </c>
      <c r="J665" s="10">
        <v>260</v>
      </c>
      <c r="K665" s="11">
        <v>100</v>
      </c>
      <c r="L665" s="19">
        <v>50</v>
      </c>
      <c r="M665" s="14">
        <v>100</v>
      </c>
      <c r="N665" s="10">
        <v>11</v>
      </c>
      <c r="O665" s="10">
        <v>20</v>
      </c>
      <c r="P665" s="10">
        <v>47</v>
      </c>
      <c r="Q665" s="10">
        <v>21</v>
      </c>
      <c r="R665" s="10">
        <v>11</v>
      </c>
      <c r="S665" s="10">
        <v>24</v>
      </c>
      <c r="T665" s="10">
        <v>450</v>
      </c>
      <c r="U665" s="11">
        <v>40</v>
      </c>
      <c r="V665" s="7">
        <v>7</v>
      </c>
      <c r="W665" s="11">
        <v>62</v>
      </c>
      <c r="X665" s="7">
        <v>24</v>
      </c>
      <c r="Y665" s="10">
        <v>37</v>
      </c>
      <c r="Z665" s="10">
        <v>11</v>
      </c>
      <c r="AA665" s="10">
        <v>6.4</v>
      </c>
      <c r="AB665" s="10">
        <v>0.6</v>
      </c>
      <c r="AC665" s="10">
        <v>1.2</v>
      </c>
      <c r="AD665" s="10">
        <v>0.6</v>
      </c>
      <c r="AE665" s="10">
        <v>6</v>
      </c>
      <c r="AF665" s="9">
        <v>0.5</v>
      </c>
    </row>
    <row r="666" spans="1:32" ht="138.75" customHeight="1" thickBot="1">
      <c r="A666" s="284" t="s">
        <v>82</v>
      </c>
      <c r="B666" s="285"/>
      <c r="C666" s="55">
        <f>C664*100/C665</f>
        <v>98.15</v>
      </c>
      <c r="D666" s="55">
        <f aca="true" t="shared" si="134" ref="D666:AF666">D664*100/D665</f>
        <v>100</v>
      </c>
      <c r="E666" s="55">
        <f t="shared" si="134"/>
        <v>103.4310344827586</v>
      </c>
      <c r="F666" s="55">
        <f t="shared" si="134"/>
        <v>100</v>
      </c>
      <c r="G666" s="55">
        <f t="shared" si="134"/>
        <v>97.09302325581395</v>
      </c>
      <c r="H666" s="55">
        <f t="shared" si="134"/>
        <v>100.83333333333333</v>
      </c>
      <c r="I666" s="55">
        <f t="shared" si="134"/>
        <v>104.17857142857143</v>
      </c>
      <c r="J666" s="55">
        <f t="shared" si="134"/>
        <v>81.17884615384615</v>
      </c>
      <c r="K666" s="63">
        <f t="shared" si="134"/>
        <v>100</v>
      </c>
      <c r="L666" s="63">
        <f t="shared" si="134"/>
        <v>0</v>
      </c>
      <c r="M666" s="55">
        <f t="shared" si="134"/>
        <v>101.815</v>
      </c>
      <c r="N666" s="55">
        <f t="shared" si="134"/>
        <v>104.81818181818181</v>
      </c>
      <c r="O666" s="55">
        <f t="shared" si="134"/>
        <v>105</v>
      </c>
      <c r="P666" s="55">
        <f t="shared" si="134"/>
        <v>104.7127659574468</v>
      </c>
      <c r="Q666" s="55">
        <f t="shared" si="134"/>
        <v>102.07142857142857</v>
      </c>
      <c r="R666" s="55">
        <f t="shared" si="134"/>
        <v>104.81818181818181</v>
      </c>
      <c r="S666" s="55">
        <f t="shared" si="134"/>
        <v>104.95833333333333</v>
      </c>
      <c r="T666" s="55">
        <f t="shared" si="134"/>
        <v>103.5111111111111</v>
      </c>
      <c r="U666" s="63">
        <f t="shared" si="134"/>
        <v>102.37500000000001</v>
      </c>
      <c r="V666" s="63">
        <f t="shared" si="134"/>
        <v>0</v>
      </c>
      <c r="W666" s="63">
        <f t="shared" si="134"/>
        <v>98.06451612903226</v>
      </c>
      <c r="X666" s="55">
        <f t="shared" si="134"/>
        <v>104.16666666666667</v>
      </c>
      <c r="Y666" s="55">
        <f t="shared" si="134"/>
        <v>101.35135135135135</v>
      </c>
      <c r="Z666" s="64">
        <f t="shared" si="134"/>
        <v>100.45454545454545</v>
      </c>
      <c r="AA666" s="55">
        <f t="shared" si="134"/>
        <v>99.14062500000001</v>
      </c>
      <c r="AB666" s="55">
        <f t="shared" si="134"/>
        <v>104.99999999999997</v>
      </c>
      <c r="AC666" s="55">
        <f t="shared" si="134"/>
        <v>99.99999999999999</v>
      </c>
      <c r="AD666" s="55">
        <f t="shared" si="134"/>
        <v>99.99999999999999</v>
      </c>
      <c r="AE666" s="55">
        <f t="shared" si="134"/>
        <v>100</v>
      </c>
      <c r="AF666" s="55">
        <f t="shared" si="134"/>
        <v>98.99999999999999</v>
      </c>
    </row>
    <row r="667" spans="1:32" ht="157.5" customHeight="1" thickBot="1">
      <c r="A667" s="284" t="s">
        <v>91</v>
      </c>
      <c r="B667" s="285"/>
      <c r="C667" s="38">
        <f>C666-100</f>
        <v>-1.8499999999999943</v>
      </c>
      <c r="D667" s="38">
        <f aca="true" t="shared" si="135" ref="D667:AF667">D666-100</f>
        <v>0</v>
      </c>
      <c r="E667" s="38">
        <f t="shared" si="135"/>
        <v>3.431034482758605</v>
      </c>
      <c r="F667" s="38">
        <f t="shared" si="135"/>
        <v>0</v>
      </c>
      <c r="G667" s="38">
        <f t="shared" si="135"/>
        <v>-2.9069767441860535</v>
      </c>
      <c r="H667" s="38">
        <f t="shared" si="135"/>
        <v>0.8333333333333286</v>
      </c>
      <c r="I667" s="38">
        <f t="shared" si="135"/>
        <v>4.178571428571431</v>
      </c>
      <c r="J667" s="38">
        <f t="shared" si="135"/>
        <v>-18.821153846153848</v>
      </c>
      <c r="K667" s="76">
        <f t="shared" si="135"/>
        <v>0</v>
      </c>
      <c r="L667" s="76">
        <f t="shared" si="135"/>
        <v>-100</v>
      </c>
      <c r="M667" s="76">
        <f t="shared" si="135"/>
        <v>1.8149999999999977</v>
      </c>
      <c r="N667" s="38">
        <f t="shared" si="135"/>
        <v>4.818181818181813</v>
      </c>
      <c r="O667" s="38">
        <f t="shared" si="135"/>
        <v>5</v>
      </c>
      <c r="P667" s="38">
        <f t="shared" si="135"/>
        <v>4.7127659574468055</v>
      </c>
      <c r="Q667" s="38">
        <f t="shared" si="135"/>
        <v>2.0714285714285694</v>
      </c>
      <c r="R667" s="38">
        <f t="shared" si="135"/>
        <v>4.818181818181813</v>
      </c>
      <c r="S667" s="38">
        <f t="shared" si="135"/>
        <v>4.958333333333329</v>
      </c>
      <c r="T667" s="38">
        <f t="shared" si="135"/>
        <v>3.5111111111111057</v>
      </c>
      <c r="U667" s="76">
        <f t="shared" si="135"/>
        <v>2.375000000000014</v>
      </c>
      <c r="V667" s="76">
        <f t="shared" si="135"/>
        <v>-100</v>
      </c>
      <c r="W667" s="76">
        <f t="shared" si="135"/>
        <v>-1.9354838709677438</v>
      </c>
      <c r="X667" s="38">
        <f t="shared" si="135"/>
        <v>4.166666666666671</v>
      </c>
      <c r="Y667" s="38">
        <f t="shared" si="135"/>
        <v>1.3513513513513544</v>
      </c>
      <c r="Z667" s="77">
        <f t="shared" si="135"/>
        <v>0.45454545454545325</v>
      </c>
      <c r="AA667" s="38">
        <f t="shared" si="135"/>
        <v>-0.8593749999999858</v>
      </c>
      <c r="AB667" s="38">
        <f t="shared" si="135"/>
        <v>4.999999999999972</v>
      </c>
      <c r="AC667" s="38">
        <f t="shared" si="135"/>
        <v>0</v>
      </c>
      <c r="AD667" s="38">
        <f t="shared" si="135"/>
        <v>0</v>
      </c>
      <c r="AE667" s="38">
        <f t="shared" si="135"/>
        <v>0</v>
      </c>
      <c r="AF667" s="38">
        <f t="shared" si="135"/>
        <v>-1.0000000000000142</v>
      </c>
    </row>
    <row r="668" spans="1:32" ht="50.25">
      <c r="A668" s="3"/>
      <c r="K668" s="65"/>
      <c r="L668" s="65"/>
      <c r="M668" s="65"/>
      <c r="V668" s="65"/>
      <c r="Y668" s="65"/>
      <c r="Z668" s="65"/>
      <c r="AF668" s="40"/>
    </row>
    <row r="669" spans="1:32" ht="50.25">
      <c r="A669" s="3"/>
      <c r="B669" s="3" t="s">
        <v>109</v>
      </c>
      <c r="K669" s="65"/>
      <c r="L669" s="65"/>
      <c r="M669" s="65"/>
      <c r="V669" s="65"/>
      <c r="Y669" s="65"/>
      <c r="Z669" s="65"/>
      <c r="AF669" s="40"/>
    </row>
    <row r="670" spans="1:26" ht="50.25">
      <c r="A670" s="3"/>
      <c r="B670" s="3" t="s">
        <v>110</v>
      </c>
      <c r="K670" s="65"/>
      <c r="L670" s="65"/>
      <c r="M670" s="65"/>
      <c r="V670" s="65"/>
      <c r="Y670" s="65"/>
      <c r="Z670" s="65"/>
    </row>
    <row r="671" spans="1:26" ht="50.25">
      <c r="A671" s="3"/>
      <c r="K671" s="65"/>
      <c r="L671" s="65"/>
      <c r="M671" s="65"/>
      <c r="V671" s="65"/>
      <c r="Y671" s="65"/>
      <c r="Z671" s="65"/>
    </row>
    <row r="672" spans="11:26" ht="50.25">
      <c r="K672" s="65"/>
      <c r="L672" s="65"/>
      <c r="M672" s="65"/>
      <c r="V672" s="65"/>
      <c r="Y672" s="65"/>
      <c r="Z672" s="65"/>
    </row>
    <row r="673" spans="11:26" ht="50.25">
      <c r="K673" s="65"/>
      <c r="L673" s="65"/>
      <c r="M673" s="65"/>
      <c r="V673" s="65"/>
      <c r="Y673" s="65"/>
      <c r="Z673" s="65"/>
    </row>
    <row r="674" spans="11:26" ht="50.25">
      <c r="K674" s="65"/>
      <c r="L674" s="65"/>
      <c r="M674" s="65"/>
      <c r="V674" s="65"/>
      <c r="Y674" s="65"/>
      <c r="Z674" s="65"/>
    </row>
    <row r="675" spans="11:26" ht="50.25">
      <c r="K675" s="65"/>
      <c r="L675" s="65"/>
      <c r="M675" s="65"/>
      <c r="V675" s="65"/>
      <c r="Y675" s="65"/>
      <c r="Z675" s="65"/>
    </row>
    <row r="676" spans="1:32" ht="50.25">
      <c r="A676" s="3"/>
      <c r="C676" s="3"/>
      <c r="D676" s="3"/>
      <c r="E676" s="3"/>
      <c r="F676" s="3"/>
      <c r="G676" s="3"/>
      <c r="H676" s="3"/>
      <c r="I676" s="3"/>
      <c r="J676" s="3"/>
      <c r="K676" s="65"/>
      <c r="L676" s="65"/>
      <c r="M676" s="65"/>
      <c r="V676" s="65"/>
      <c r="Y676" s="65"/>
      <c r="Z676" s="65"/>
      <c r="AA676" s="3"/>
      <c r="AB676" s="3"/>
      <c r="AC676" s="3"/>
      <c r="AD676" s="3"/>
      <c r="AE676" s="3"/>
      <c r="AF676" s="3"/>
    </row>
    <row r="677" spans="1:32" ht="50.25">
      <c r="A677" s="3"/>
      <c r="C677" s="3"/>
      <c r="D677" s="3"/>
      <c r="E677" s="3"/>
      <c r="F677" s="3"/>
      <c r="G677" s="3"/>
      <c r="H677" s="3"/>
      <c r="I677" s="3"/>
      <c r="J677" s="3"/>
      <c r="K677" s="65"/>
      <c r="L677" s="65"/>
      <c r="M677" s="65"/>
      <c r="V677" s="65"/>
      <c r="Y677" s="65"/>
      <c r="Z677" s="65"/>
      <c r="AA677" s="3"/>
      <c r="AB677" s="3"/>
      <c r="AC677" s="3"/>
      <c r="AD677" s="3"/>
      <c r="AE677" s="3"/>
      <c r="AF677" s="3"/>
    </row>
    <row r="678" spans="1:32" ht="50.25">
      <c r="A678" s="3"/>
      <c r="C678" s="3"/>
      <c r="D678" s="3"/>
      <c r="E678" s="3"/>
      <c r="F678" s="3"/>
      <c r="G678" s="3"/>
      <c r="H678" s="3"/>
      <c r="I678" s="3"/>
      <c r="J678" s="3"/>
      <c r="K678" s="65"/>
      <c r="L678" s="65"/>
      <c r="M678" s="65"/>
      <c r="V678" s="65"/>
      <c r="Y678" s="65"/>
      <c r="Z678" s="65"/>
      <c r="AA678" s="3"/>
      <c r="AB678" s="3"/>
      <c r="AC678" s="3"/>
      <c r="AD678" s="3"/>
      <c r="AE678" s="3"/>
      <c r="AF678" s="3"/>
    </row>
    <row r="679" spans="1:32" ht="50.25">
      <c r="A679" s="3"/>
      <c r="C679" s="3"/>
      <c r="D679" s="3"/>
      <c r="E679" s="3"/>
      <c r="F679" s="3"/>
      <c r="G679" s="3"/>
      <c r="H679" s="3"/>
      <c r="I679" s="3"/>
      <c r="J679" s="3"/>
      <c r="K679" s="65"/>
      <c r="L679" s="65"/>
      <c r="M679" s="65"/>
      <c r="V679" s="65"/>
      <c r="Y679" s="65"/>
      <c r="Z679" s="65"/>
      <c r="AA679" s="3"/>
      <c r="AB679" s="3"/>
      <c r="AC679" s="3"/>
      <c r="AD679" s="3"/>
      <c r="AE679" s="3"/>
      <c r="AF679" s="3"/>
    </row>
    <row r="680" spans="1:32" ht="50.25">
      <c r="A680" s="3"/>
      <c r="C680" s="3"/>
      <c r="D680" s="3"/>
      <c r="E680" s="3"/>
      <c r="F680" s="3"/>
      <c r="G680" s="3"/>
      <c r="H680" s="3"/>
      <c r="I680" s="3"/>
      <c r="J680" s="3"/>
      <c r="K680" s="65"/>
      <c r="L680" s="65"/>
      <c r="M680" s="65"/>
      <c r="V680" s="65"/>
      <c r="Y680" s="65"/>
      <c r="Z680" s="65"/>
      <c r="AA680" s="3"/>
      <c r="AB680" s="3"/>
      <c r="AC680" s="3"/>
      <c r="AD680" s="3"/>
      <c r="AE680" s="3"/>
      <c r="AF680" s="3"/>
    </row>
    <row r="681" spans="1:32" ht="50.25">
      <c r="A681" s="3"/>
      <c r="C681" s="3"/>
      <c r="D681" s="3"/>
      <c r="E681" s="3"/>
      <c r="F681" s="3"/>
      <c r="G681" s="3"/>
      <c r="H681" s="3"/>
      <c r="I681" s="3"/>
      <c r="J681" s="3"/>
      <c r="K681" s="65"/>
      <c r="L681" s="65"/>
      <c r="M681" s="65"/>
      <c r="V681" s="65"/>
      <c r="Y681" s="65"/>
      <c r="Z681" s="65"/>
      <c r="AA681" s="3"/>
      <c r="AB681" s="3"/>
      <c r="AC681" s="3"/>
      <c r="AD681" s="3"/>
      <c r="AE681" s="3"/>
      <c r="AF681" s="3"/>
    </row>
    <row r="682" spans="1:32" ht="50.25">
      <c r="A682" s="3"/>
      <c r="C682" s="3"/>
      <c r="D682" s="3"/>
      <c r="E682" s="3"/>
      <c r="F682" s="3"/>
      <c r="G682" s="3"/>
      <c r="H682" s="3"/>
      <c r="I682" s="3"/>
      <c r="J682" s="3"/>
      <c r="K682" s="65"/>
      <c r="L682" s="65"/>
      <c r="M682" s="65"/>
      <c r="V682" s="65"/>
      <c r="Y682" s="65"/>
      <c r="Z682" s="65"/>
      <c r="AA682" s="3"/>
      <c r="AB682" s="3"/>
      <c r="AC682" s="3"/>
      <c r="AD682" s="3"/>
      <c r="AE682" s="3"/>
      <c r="AF682" s="3"/>
    </row>
    <row r="683" spans="1:32" ht="50.25">
      <c r="A683" s="3"/>
      <c r="C683" s="3"/>
      <c r="D683" s="3"/>
      <c r="E683" s="3"/>
      <c r="F683" s="3"/>
      <c r="G683" s="3"/>
      <c r="H683" s="3"/>
      <c r="I683" s="3"/>
      <c r="J683" s="3"/>
      <c r="K683" s="65"/>
      <c r="L683" s="65"/>
      <c r="M683" s="65"/>
      <c r="V683" s="65"/>
      <c r="Y683" s="65"/>
      <c r="Z683" s="65"/>
      <c r="AA683" s="3"/>
      <c r="AB683" s="3"/>
      <c r="AC683" s="3"/>
      <c r="AD683" s="3"/>
      <c r="AE683" s="3"/>
      <c r="AF683" s="3"/>
    </row>
    <row r="684" spans="1:32" ht="50.25">
      <c r="A684" s="3"/>
      <c r="C684" s="3"/>
      <c r="D684" s="3"/>
      <c r="E684" s="3"/>
      <c r="F684" s="3"/>
      <c r="G684" s="3"/>
      <c r="H684" s="3"/>
      <c r="I684" s="3"/>
      <c r="J684" s="3"/>
      <c r="K684" s="65"/>
      <c r="L684" s="65"/>
      <c r="M684" s="65"/>
      <c r="V684" s="65"/>
      <c r="Y684" s="65"/>
      <c r="Z684" s="65"/>
      <c r="AA684" s="3"/>
      <c r="AB684" s="3"/>
      <c r="AC684" s="3"/>
      <c r="AD684" s="3"/>
      <c r="AE684" s="3"/>
      <c r="AF684" s="3"/>
    </row>
    <row r="685" spans="1:32" ht="50.25">
      <c r="A685" s="3"/>
      <c r="C685" s="3"/>
      <c r="D685" s="3"/>
      <c r="E685" s="3"/>
      <c r="F685" s="3"/>
      <c r="G685" s="3"/>
      <c r="H685" s="3"/>
      <c r="I685" s="3"/>
      <c r="J685" s="3"/>
      <c r="K685" s="65"/>
      <c r="L685" s="65"/>
      <c r="M685" s="65"/>
      <c r="V685" s="65"/>
      <c r="Y685" s="65"/>
      <c r="Z685" s="65"/>
      <c r="AA685" s="3"/>
      <c r="AB685" s="3"/>
      <c r="AC685" s="3"/>
      <c r="AD685" s="3"/>
      <c r="AE685" s="3"/>
      <c r="AF685" s="3"/>
    </row>
    <row r="686" spans="1:32" ht="50.25">
      <c r="A686" s="3"/>
      <c r="C686" s="3"/>
      <c r="D686" s="3"/>
      <c r="E686" s="3"/>
      <c r="F686" s="3"/>
      <c r="G686" s="3"/>
      <c r="H686" s="3"/>
      <c r="I686" s="3"/>
      <c r="J686" s="3"/>
      <c r="K686" s="65"/>
      <c r="L686" s="65"/>
      <c r="M686" s="65"/>
      <c r="V686" s="65"/>
      <c r="Y686" s="65"/>
      <c r="Z686" s="65"/>
      <c r="AA686" s="3"/>
      <c r="AB686" s="3"/>
      <c r="AC686" s="3"/>
      <c r="AD686" s="3"/>
      <c r="AE686" s="3"/>
      <c r="AF686" s="3"/>
    </row>
    <row r="687" spans="1:32" ht="50.25">
      <c r="A687" s="3"/>
      <c r="C687" s="3"/>
      <c r="D687" s="3"/>
      <c r="E687" s="3"/>
      <c r="F687" s="3"/>
      <c r="G687" s="3"/>
      <c r="H687" s="3"/>
      <c r="I687" s="3"/>
      <c r="J687" s="3"/>
      <c r="K687" s="65"/>
      <c r="L687" s="65"/>
      <c r="M687" s="65"/>
      <c r="V687" s="65"/>
      <c r="Y687" s="65"/>
      <c r="Z687" s="65"/>
      <c r="AA687" s="3"/>
      <c r="AB687" s="3"/>
      <c r="AC687" s="3"/>
      <c r="AD687" s="3"/>
      <c r="AE687" s="3"/>
      <c r="AF687" s="3"/>
    </row>
    <row r="688" spans="1:32" ht="50.25">
      <c r="A688" s="3"/>
      <c r="C688" s="3"/>
      <c r="D688" s="3"/>
      <c r="E688" s="3"/>
      <c r="F688" s="3"/>
      <c r="G688" s="3"/>
      <c r="H688" s="3"/>
      <c r="I688" s="3"/>
      <c r="J688" s="3"/>
      <c r="K688" s="65"/>
      <c r="L688" s="65"/>
      <c r="M688" s="65"/>
      <c r="V688" s="65"/>
      <c r="Y688" s="65"/>
      <c r="Z688" s="65"/>
      <c r="AA688" s="3"/>
      <c r="AB688" s="3"/>
      <c r="AC688" s="3"/>
      <c r="AD688" s="3"/>
      <c r="AE688" s="3"/>
      <c r="AF688" s="3"/>
    </row>
    <row r="689" spans="1:32" ht="50.25">
      <c r="A689" s="3"/>
      <c r="C689" s="3"/>
      <c r="D689" s="3"/>
      <c r="E689" s="3"/>
      <c r="F689" s="3"/>
      <c r="G689" s="3"/>
      <c r="H689" s="3"/>
      <c r="I689" s="3"/>
      <c r="J689" s="3"/>
      <c r="K689" s="65"/>
      <c r="L689" s="65"/>
      <c r="M689" s="65"/>
      <c r="V689" s="65"/>
      <c r="Y689" s="65"/>
      <c r="Z689" s="65"/>
      <c r="AA689" s="3"/>
      <c r="AB689" s="3"/>
      <c r="AC689" s="3"/>
      <c r="AD689" s="3"/>
      <c r="AE689" s="3"/>
      <c r="AF689" s="3"/>
    </row>
    <row r="690" spans="1:32" ht="50.25">
      <c r="A690" s="3"/>
      <c r="C690" s="3"/>
      <c r="D690" s="3"/>
      <c r="E690" s="3"/>
      <c r="F690" s="3"/>
      <c r="G690" s="3"/>
      <c r="H690" s="3"/>
      <c r="I690" s="3"/>
      <c r="J690" s="3"/>
      <c r="K690" s="65"/>
      <c r="L690" s="65"/>
      <c r="M690" s="65"/>
      <c r="V690" s="65"/>
      <c r="Y690" s="65"/>
      <c r="Z690" s="65"/>
      <c r="AA690" s="3"/>
      <c r="AB690" s="3"/>
      <c r="AC690" s="3"/>
      <c r="AD690" s="3"/>
      <c r="AE690" s="3"/>
      <c r="AF690" s="3"/>
    </row>
    <row r="691" spans="1:32" ht="50.25">
      <c r="A691" s="3"/>
      <c r="C691" s="3"/>
      <c r="D691" s="3"/>
      <c r="E691" s="3"/>
      <c r="F691" s="3"/>
      <c r="G691" s="3"/>
      <c r="H691" s="3"/>
      <c r="I691" s="3"/>
      <c r="J691" s="3"/>
      <c r="K691" s="65"/>
      <c r="L691" s="65"/>
      <c r="M691" s="65"/>
      <c r="V691" s="65"/>
      <c r="Y691" s="65"/>
      <c r="Z691" s="65"/>
      <c r="AA691" s="3"/>
      <c r="AB691" s="3"/>
      <c r="AC691" s="3"/>
      <c r="AD691" s="3"/>
      <c r="AE691" s="3"/>
      <c r="AF691" s="3"/>
    </row>
    <row r="692" spans="1:32" ht="50.25">
      <c r="A692" s="3"/>
      <c r="C692" s="3"/>
      <c r="D692" s="3"/>
      <c r="E692" s="3"/>
      <c r="F692" s="3"/>
      <c r="G692" s="3"/>
      <c r="H692" s="3"/>
      <c r="I692" s="3"/>
      <c r="J692" s="3"/>
      <c r="K692" s="65"/>
      <c r="L692" s="65"/>
      <c r="M692" s="65"/>
      <c r="V692" s="65"/>
      <c r="Y692" s="65"/>
      <c r="Z692" s="65"/>
      <c r="AA692" s="3"/>
      <c r="AB692" s="3"/>
      <c r="AC692" s="3"/>
      <c r="AD692" s="3"/>
      <c r="AE692" s="3"/>
      <c r="AF692" s="3"/>
    </row>
    <row r="693" spans="1:32" ht="50.25">
      <c r="A693" s="3"/>
      <c r="C693" s="3"/>
      <c r="D693" s="3"/>
      <c r="E693" s="3"/>
      <c r="F693" s="3"/>
      <c r="G693" s="3"/>
      <c r="H693" s="3"/>
      <c r="I693" s="3"/>
      <c r="J693" s="3"/>
      <c r="K693" s="65"/>
      <c r="L693" s="65"/>
      <c r="M693" s="65"/>
      <c r="V693" s="65"/>
      <c r="Y693" s="65"/>
      <c r="Z693" s="65"/>
      <c r="AA693" s="3"/>
      <c r="AB693" s="3"/>
      <c r="AC693" s="3"/>
      <c r="AD693" s="3"/>
      <c r="AE693" s="3"/>
      <c r="AF693" s="3"/>
    </row>
    <row r="694" spans="1:32" ht="50.25">
      <c r="A694" s="3"/>
      <c r="C694" s="3"/>
      <c r="D694" s="3"/>
      <c r="E694" s="3"/>
      <c r="F694" s="3"/>
      <c r="G694" s="3"/>
      <c r="H694" s="3"/>
      <c r="I694" s="3"/>
      <c r="J694" s="3"/>
      <c r="K694" s="65"/>
      <c r="L694" s="65"/>
      <c r="M694" s="65"/>
      <c r="V694" s="65"/>
      <c r="Y694" s="65"/>
      <c r="Z694" s="65"/>
      <c r="AA694" s="3"/>
      <c r="AB694" s="3"/>
      <c r="AC694" s="3"/>
      <c r="AD694" s="3"/>
      <c r="AE694" s="3"/>
      <c r="AF694" s="3"/>
    </row>
    <row r="695" spans="1:32" ht="50.25">
      <c r="A695" s="3"/>
      <c r="C695" s="3"/>
      <c r="D695" s="3"/>
      <c r="E695" s="3"/>
      <c r="F695" s="3"/>
      <c r="G695" s="3"/>
      <c r="H695" s="3"/>
      <c r="I695" s="3"/>
      <c r="J695" s="3"/>
      <c r="K695" s="65"/>
      <c r="L695" s="65"/>
      <c r="M695" s="65"/>
      <c r="V695" s="65"/>
      <c r="Y695" s="65"/>
      <c r="Z695" s="65"/>
      <c r="AA695" s="3"/>
      <c r="AB695" s="3"/>
      <c r="AC695" s="3"/>
      <c r="AD695" s="3"/>
      <c r="AE695" s="3"/>
      <c r="AF695" s="3"/>
    </row>
    <row r="696" spans="1:32" ht="50.25">
      <c r="A696" s="3"/>
      <c r="C696" s="3"/>
      <c r="D696" s="3"/>
      <c r="E696" s="3"/>
      <c r="F696" s="3"/>
      <c r="G696" s="3"/>
      <c r="H696" s="3"/>
      <c r="I696" s="3"/>
      <c r="J696" s="3"/>
      <c r="K696" s="65"/>
      <c r="L696" s="65"/>
      <c r="M696" s="65"/>
      <c r="V696" s="65"/>
      <c r="Y696" s="65"/>
      <c r="Z696" s="65"/>
      <c r="AA696" s="3"/>
      <c r="AB696" s="3"/>
      <c r="AC696" s="3"/>
      <c r="AD696" s="3"/>
      <c r="AE696" s="3"/>
      <c r="AF696" s="3"/>
    </row>
    <row r="697" spans="1:32" ht="50.25">
      <c r="A697" s="3"/>
      <c r="C697" s="3"/>
      <c r="D697" s="3"/>
      <c r="E697" s="3"/>
      <c r="F697" s="3"/>
      <c r="G697" s="3"/>
      <c r="H697" s="3"/>
      <c r="I697" s="3"/>
      <c r="J697" s="3"/>
      <c r="K697" s="65"/>
      <c r="L697" s="65"/>
      <c r="M697" s="65"/>
      <c r="V697" s="65"/>
      <c r="Y697" s="65"/>
      <c r="Z697" s="65"/>
      <c r="AA697" s="3"/>
      <c r="AB697" s="3"/>
      <c r="AC697" s="3"/>
      <c r="AD697" s="3"/>
      <c r="AE697" s="3"/>
      <c r="AF697" s="3"/>
    </row>
    <row r="698" spans="1:32" ht="50.25">
      <c r="A698" s="3"/>
      <c r="C698" s="3"/>
      <c r="D698" s="3"/>
      <c r="E698" s="3"/>
      <c r="F698" s="3"/>
      <c r="G698" s="3"/>
      <c r="H698" s="3"/>
      <c r="I698" s="3"/>
      <c r="J698" s="3"/>
      <c r="K698" s="65"/>
      <c r="L698" s="65"/>
      <c r="M698" s="65"/>
      <c r="V698" s="65"/>
      <c r="Y698" s="65"/>
      <c r="Z698" s="65"/>
      <c r="AA698" s="3"/>
      <c r="AB698" s="3"/>
      <c r="AC698" s="3"/>
      <c r="AD698" s="3"/>
      <c r="AE698" s="3"/>
      <c r="AF698" s="3"/>
    </row>
    <row r="699" spans="1:32" ht="50.25">
      <c r="A699" s="3"/>
      <c r="C699" s="3"/>
      <c r="D699" s="3"/>
      <c r="E699" s="3"/>
      <c r="F699" s="3"/>
      <c r="G699" s="3"/>
      <c r="H699" s="3"/>
      <c r="I699" s="3"/>
      <c r="J699" s="3"/>
      <c r="K699" s="65"/>
      <c r="L699" s="65"/>
      <c r="M699" s="65"/>
      <c r="V699" s="65"/>
      <c r="Y699" s="65"/>
      <c r="Z699" s="65"/>
      <c r="AA699" s="3"/>
      <c r="AB699" s="3"/>
      <c r="AC699" s="3"/>
      <c r="AD699" s="3"/>
      <c r="AE699" s="3"/>
      <c r="AF699" s="3"/>
    </row>
    <row r="700" spans="1:32" ht="50.25">
      <c r="A700" s="3"/>
      <c r="C700" s="3"/>
      <c r="D700" s="3"/>
      <c r="E700" s="3"/>
      <c r="F700" s="3"/>
      <c r="G700" s="3"/>
      <c r="H700" s="3"/>
      <c r="I700" s="3"/>
      <c r="J700" s="3"/>
      <c r="K700" s="65"/>
      <c r="L700" s="65"/>
      <c r="M700" s="65"/>
      <c r="V700" s="65"/>
      <c r="Y700" s="65"/>
      <c r="Z700" s="65"/>
      <c r="AA700" s="3"/>
      <c r="AB700" s="3"/>
      <c r="AC700" s="3"/>
      <c r="AD700" s="3"/>
      <c r="AE700" s="3"/>
      <c r="AF700" s="3"/>
    </row>
    <row r="701" spans="1:32" ht="50.25">
      <c r="A701" s="3"/>
      <c r="C701" s="3"/>
      <c r="D701" s="3"/>
      <c r="E701" s="3"/>
      <c r="F701" s="3"/>
      <c r="G701" s="3"/>
      <c r="H701" s="3"/>
      <c r="I701" s="3"/>
      <c r="J701" s="3"/>
      <c r="K701" s="65"/>
      <c r="L701" s="65"/>
      <c r="M701" s="65"/>
      <c r="V701" s="65"/>
      <c r="Y701" s="65"/>
      <c r="Z701" s="65"/>
      <c r="AA701" s="3"/>
      <c r="AB701" s="3"/>
      <c r="AC701" s="3"/>
      <c r="AD701" s="3"/>
      <c r="AE701" s="3"/>
      <c r="AF701" s="3"/>
    </row>
    <row r="702" spans="1:32" ht="50.25">
      <c r="A702" s="3"/>
      <c r="C702" s="3"/>
      <c r="D702" s="3"/>
      <c r="E702" s="3"/>
      <c r="F702" s="3"/>
      <c r="G702" s="3"/>
      <c r="H702" s="3"/>
      <c r="I702" s="3"/>
      <c r="J702" s="3"/>
      <c r="K702" s="65"/>
      <c r="L702" s="65"/>
      <c r="M702" s="65"/>
      <c r="V702" s="65"/>
      <c r="Y702" s="65"/>
      <c r="Z702" s="65"/>
      <c r="AA702" s="3"/>
      <c r="AB702" s="3"/>
      <c r="AC702" s="3"/>
      <c r="AD702" s="3"/>
      <c r="AE702" s="3"/>
      <c r="AF702" s="3"/>
    </row>
    <row r="703" spans="1:32" ht="50.25">
      <c r="A703" s="3"/>
      <c r="C703" s="3"/>
      <c r="D703" s="3"/>
      <c r="E703" s="3"/>
      <c r="F703" s="3"/>
      <c r="G703" s="3"/>
      <c r="H703" s="3"/>
      <c r="I703" s="3"/>
      <c r="J703" s="3"/>
      <c r="K703" s="65"/>
      <c r="L703" s="65"/>
      <c r="M703" s="65"/>
      <c r="V703" s="65"/>
      <c r="Y703" s="65"/>
      <c r="Z703" s="65"/>
      <c r="AA703" s="3"/>
      <c r="AB703" s="3"/>
      <c r="AC703" s="3"/>
      <c r="AD703" s="3"/>
      <c r="AE703" s="3"/>
      <c r="AF703" s="3"/>
    </row>
    <row r="704" spans="1:32" ht="50.25">
      <c r="A704" s="3"/>
      <c r="C704" s="3"/>
      <c r="D704" s="3"/>
      <c r="E704" s="3"/>
      <c r="F704" s="3"/>
      <c r="G704" s="3"/>
      <c r="H704" s="3"/>
      <c r="I704" s="3"/>
      <c r="J704" s="3"/>
      <c r="K704" s="65"/>
      <c r="L704" s="65"/>
      <c r="M704" s="65"/>
      <c r="V704" s="65"/>
      <c r="Y704" s="65"/>
      <c r="Z704" s="65"/>
      <c r="AA704" s="3"/>
      <c r="AB704" s="3"/>
      <c r="AC704" s="3"/>
      <c r="AD704" s="3"/>
      <c r="AE704" s="3"/>
      <c r="AF704" s="3"/>
    </row>
    <row r="705" spans="1:32" ht="50.25">
      <c r="A705" s="3"/>
      <c r="C705" s="3"/>
      <c r="D705" s="3"/>
      <c r="E705" s="3"/>
      <c r="F705" s="3"/>
      <c r="G705" s="3"/>
      <c r="H705" s="3"/>
      <c r="I705" s="3"/>
      <c r="J705" s="3"/>
      <c r="K705" s="65"/>
      <c r="L705" s="65"/>
      <c r="M705" s="65"/>
      <c r="V705" s="65"/>
      <c r="Y705" s="65"/>
      <c r="Z705" s="65"/>
      <c r="AA705" s="3"/>
      <c r="AB705" s="3"/>
      <c r="AC705" s="3"/>
      <c r="AD705" s="3"/>
      <c r="AE705" s="3"/>
      <c r="AF705" s="3"/>
    </row>
    <row r="706" spans="1:32" ht="50.25">
      <c r="A706" s="3"/>
      <c r="C706" s="3"/>
      <c r="D706" s="3"/>
      <c r="E706" s="3"/>
      <c r="F706" s="3"/>
      <c r="G706" s="3"/>
      <c r="H706" s="3"/>
      <c r="I706" s="3"/>
      <c r="J706" s="3"/>
      <c r="K706" s="65"/>
      <c r="L706" s="65"/>
      <c r="M706" s="65"/>
      <c r="V706" s="65"/>
      <c r="Y706" s="65"/>
      <c r="Z706" s="65"/>
      <c r="AA706" s="3"/>
      <c r="AB706" s="3"/>
      <c r="AC706" s="3"/>
      <c r="AD706" s="3"/>
      <c r="AE706" s="3"/>
      <c r="AF706" s="3"/>
    </row>
    <row r="707" spans="1:32" ht="50.25">
      <c r="A707" s="3"/>
      <c r="C707" s="3"/>
      <c r="D707" s="3"/>
      <c r="E707" s="3"/>
      <c r="F707" s="3"/>
      <c r="G707" s="3"/>
      <c r="H707" s="3"/>
      <c r="I707" s="3"/>
      <c r="J707" s="3"/>
      <c r="K707" s="65"/>
      <c r="L707" s="65"/>
      <c r="M707" s="65"/>
      <c r="V707" s="65"/>
      <c r="Y707" s="65"/>
      <c r="Z707" s="65"/>
      <c r="AA707" s="3"/>
      <c r="AB707" s="3"/>
      <c r="AC707" s="3"/>
      <c r="AD707" s="3"/>
      <c r="AE707" s="3"/>
      <c r="AF707" s="3"/>
    </row>
    <row r="708" spans="11:26" ht="50.25">
      <c r="K708" s="65"/>
      <c r="L708" s="65"/>
      <c r="M708" s="65"/>
      <c r="V708" s="65"/>
      <c r="Y708" s="65"/>
      <c r="Z708" s="65"/>
    </row>
    <row r="709" spans="11:26" ht="50.25">
      <c r="K709" s="65"/>
      <c r="L709" s="65"/>
      <c r="M709" s="65"/>
      <c r="V709" s="65"/>
      <c r="Y709" s="65"/>
      <c r="Z709" s="65"/>
    </row>
    <row r="710" spans="11:26" ht="50.25">
      <c r="K710" s="65"/>
      <c r="L710" s="65"/>
      <c r="M710" s="65"/>
      <c r="V710" s="65"/>
      <c r="Y710" s="65"/>
      <c r="Z710" s="65"/>
    </row>
    <row r="711" spans="11:26" ht="50.25">
      <c r="K711" s="65"/>
      <c r="L711" s="65"/>
      <c r="M711" s="65"/>
      <c r="V711" s="65"/>
      <c r="Y711" s="65"/>
      <c r="Z711" s="65"/>
    </row>
    <row r="712" spans="11:26" ht="50.25">
      <c r="K712" s="65"/>
      <c r="L712" s="65"/>
      <c r="M712" s="65"/>
      <c r="V712" s="65"/>
      <c r="Y712" s="65"/>
      <c r="Z712" s="65"/>
    </row>
    <row r="713" spans="11:26" ht="50.25">
      <c r="K713" s="65"/>
      <c r="L713" s="65"/>
      <c r="M713" s="65"/>
      <c r="V713" s="65"/>
      <c r="Y713" s="65"/>
      <c r="Z713" s="65"/>
    </row>
    <row r="714" spans="11:26" ht="50.25">
      <c r="K714" s="65"/>
      <c r="L714" s="65"/>
      <c r="M714" s="65"/>
      <c r="V714" s="65"/>
      <c r="Y714" s="65"/>
      <c r="Z714" s="65"/>
    </row>
    <row r="715" spans="1:35" ht="50.25">
      <c r="A715" s="3"/>
      <c r="K715" s="65"/>
      <c r="L715" s="65"/>
      <c r="M715" s="65"/>
      <c r="V715" s="65"/>
      <c r="Y715" s="65"/>
      <c r="Z715" s="65"/>
      <c r="AI715" s="41"/>
    </row>
    <row r="716" spans="11:26" ht="50.25">
      <c r="K716" s="65"/>
      <c r="L716" s="65"/>
      <c r="M716" s="65"/>
      <c r="V716" s="65"/>
      <c r="Y716" s="65"/>
      <c r="Z716" s="65"/>
    </row>
    <row r="717" spans="11:26" ht="50.25">
      <c r="K717" s="65"/>
      <c r="L717" s="65"/>
      <c r="M717" s="65"/>
      <c r="V717" s="65"/>
      <c r="Y717" s="65"/>
      <c r="Z717" s="65"/>
    </row>
    <row r="718" spans="11:26" ht="50.25">
      <c r="K718" s="65"/>
      <c r="L718" s="65"/>
      <c r="M718" s="65"/>
      <c r="V718" s="65"/>
      <c r="Y718" s="65"/>
      <c r="Z718" s="65"/>
    </row>
    <row r="719" spans="1:36" s="35" customFormat="1" ht="50.25">
      <c r="A719" s="39"/>
      <c r="B719" s="3"/>
      <c r="C719" s="39"/>
      <c r="D719" s="39"/>
      <c r="E719" s="39"/>
      <c r="F719" s="39"/>
      <c r="G719" s="39"/>
      <c r="H719" s="39"/>
      <c r="I719" s="39"/>
      <c r="J719" s="39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65"/>
      <c r="AA719" s="39"/>
      <c r="AB719" s="39"/>
      <c r="AC719" s="39"/>
      <c r="AD719" s="39"/>
      <c r="AE719" s="39"/>
      <c r="AF719" s="39"/>
      <c r="AG719" s="3"/>
      <c r="AH719" s="3"/>
      <c r="AI719" s="3"/>
      <c r="AJ719" s="3"/>
    </row>
    <row r="720" spans="11:26" ht="50.25">
      <c r="K720" s="65"/>
      <c r="L720" s="65"/>
      <c r="M720" s="65"/>
      <c r="V720" s="65"/>
      <c r="Y720" s="65"/>
      <c r="Z720" s="65"/>
    </row>
    <row r="721" spans="11:26" ht="50.25">
      <c r="K721" s="65"/>
      <c r="L721" s="65"/>
      <c r="M721" s="65"/>
      <c r="V721" s="65"/>
      <c r="Y721" s="65"/>
      <c r="Z721" s="65"/>
    </row>
    <row r="722" spans="11:26" ht="50.25">
      <c r="K722" s="65"/>
      <c r="L722" s="65"/>
      <c r="M722" s="65"/>
      <c r="V722" s="65"/>
      <c r="Y722" s="65"/>
      <c r="Z722" s="65"/>
    </row>
    <row r="723" spans="11:26" ht="50.25">
      <c r="K723" s="65"/>
      <c r="L723" s="65"/>
      <c r="M723" s="65"/>
      <c r="V723" s="65"/>
      <c r="Y723" s="65"/>
      <c r="Z723" s="65"/>
    </row>
    <row r="724" spans="1:32" ht="50.25">
      <c r="A724" s="3"/>
      <c r="C724" s="3"/>
      <c r="D724" s="3"/>
      <c r="E724" s="3"/>
      <c r="F724" s="3"/>
      <c r="G724" s="3"/>
      <c r="H724" s="3"/>
      <c r="I724" s="3"/>
      <c r="J724" s="3"/>
      <c r="K724" s="65"/>
      <c r="L724" s="65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</row>
    <row r="725" spans="1:32" ht="50.25">
      <c r="A725" s="3"/>
      <c r="C725" s="3"/>
      <c r="D725" s="3"/>
      <c r="E725" s="3"/>
      <c r="F725" s="3"/>
      <c r="G725" s="3"/>
      <c r="H725" s="3"/>
      <c r="I725" s="3"/>
      <c r="J725" s="3"/>
      <c r="K725" s="65"/>
      <c r="L725" s="65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</row>
    <row r="726" spans="1:32" ht="50.25">
      <c r="A726" s="3"/>
      <c r="C726" s="3"/>
      <c r="D726" s="3"/>
      <c r="E726" s="3"/>
      <c r="F726" s="3"/>
      <c r="G726" s="3"/>
      <c r="H726" s="3"/>
      <c r="I726" s="3"/>
      <c r="J726" s="3"/>
      <c r="K726" s="65"/>
      <c r="L726" s="65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</row>
    <row r="727" spans="1:32" ht="50.25">
      <c r="A727" s="3"/>
      <c r="C727" s="3"/>
      <c r="D727" s="3"/>
      <c r="E727" s="3"/>
      <c r="F727" s="3"/>
      <c r="G727" s="3"/>
      <c r="H727" s="3"/>
      <c r="I727" s="3"/>
      <c r="J727" s="3"/>
      <c r="K727" s="65"/>
      <c r="L727" s="65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</row>
    <row r="728" spans="1:32" ht="50.25">
      <c r="A728" s="3"/>
      <c r="C728" s="3"/>
      <c r="D728" s="3"/>
      <c r="E728" s="3"/>
      <c r="F728" s="3"/>
      <c r="G728" s="3"/>
      <c r="H728" s="3"/>
      <c r="I728" s="3"/>
      <c r="J728" s="3"/>
      <c r="K728" s="65"/>
      <c r="L728" s="65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</row>
    <row r="729" spans="1:32" ht="50.25">
      <c r="A729" s="3"/>
      <c r="C729" s="3"/>
      <c r="D729" s="3"/>
      <c r="E729" s="3"/>
      <c r="F729" s="3"/>
      <c r="G729" s="3"/>
      <c r="H729" s="3"/>
      <c r="I729" s="3"/>
      <c r="J729" s="3"/>
      <c r="K729" s="65"/>
      <c r="L729" s="65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</row>
    <row r="730" spans="1:32" ht="50.25">
      <c r="A730" s="3"/>
      <c r="C730" s="3"/>
      <c r="D730" s="3"/>
      <c r="E730" s="3"/>
      <c r="F730" s="3"/>
      <c r="G730" s="3"/>
      <c r="H730" s="3"/>
      <c r="I730" s="3"/>
      <c r="J730" s="3"/>
      <c r="K730" s="65"/>
      <c r="L730" s="65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</row>
    <row r="731" spans="1:32" ht="50.25">
      <c r="A731" s="3"/>
      <c r="C731" s="3"/>
      <c r="D731" s="3"/>
      <c r="E731" s="3"/>
      <c r="F731" s="3"/>
      <c r="G731" s="3"/>
      <c r="H731" s="3"/>
      <c r="I731" s="3"/>
      <c r="J731" s="3"/>
      <c r="K731" s="65"/>
      <c r="L731" s="65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</row>
    <row r="732" spans="1:32" ht="50.25">
      <c r="A732" s="3"/>
      <c r="C732" s="3"/>
      <c r="D732" s="3"/>
      <c r="E732" s="3"/>
      <c r="F732" s="3"/>
      <c r="G732" s="3"/>
      <c r="H732" s="3"/>
      <c r="I732" s="3"/>
      <c r="J732" s="3"/>
      <c r="K732" s="65"/>
      <c r="L732" s="65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</row>
    <row r="733" spans="1:32" ht="50.25">
      <c r="A733" s="3"/>
      <c r="C733" s="3"/>
      <c r="D733" s="3"/>
      <c r="E733" s="3"/>
      <c r="F733" s="3"/>
      <c r="G733" s="3"/>
      <c r="H733" s="3"/>
      <c r="I733" s="3"/>
      <c r="J733" s="3"/>
      <c r="K733" s="65"/>
      <c r="L733" s="65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</row>
    <row r="734" spans="1:32" ht="50.25">
      <c r="A734" s="3"/>
      <c r="C734" s="3"/>
      <c r="D734" s="3"/>
      <c r="E734" s="3"/>
      <c r="F734" s="3"/>
      <c r="G734" s="3"/>
      <c r="H734" s="3"/>
      <c r="I734" s="3"/>
      <c r="J734" s="3"/>
      <c r="K734" s="65"/>
      <c r="L734" s="65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</row>
    <row r="735" spans="1:32" ht="50.25">
      <c r="A735" s="3"/>
      <c r="C735" s="3"/>
      <c r="D735" s="3"/>
      <c r="E735" s="3"/>
      <c r="F735" s="3"/>
      <c r="G735" s="3"/>
      <c r="H735" s="3"/>
      <c r="I735" s="3"/>
      <c r="J735" s="66"/>
      <c r="K735" s="65"/>
      <c r="L735" s="65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  <c r="AA735" s="66"/>
      <c r="AB735" s="66"/>
      <c r="AC735" s="66"/>
      <c r="AD735" s="66"/>
      <c r="AE735" s="3"/>
      <c r="AF735" s="3"/>
    </row>
    <row r="736" spans="1:32" ht="50.25">
      <c r="A736" s="3"/>
      <c r="C736" s="3"/>
      <c r="D736" s="3"/>
      <c r="E736" s="3"/>
      <c r="F736" s="3"/>
      <c r="G736" s="3"/>
      <c r="H736" s="3"/>
      <c r="I736" s="3"/>
      <c r="J736" s="66"/>
      <c r="K736" s="65"/>
      <c r="L736" s="65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  <c r="AA736" s="66"/>
      <c r="AB736" s="66"/>
      <c r="AC736" s="66"/>
      <c r="AD736" s="66"/>
      <c r="AE736" s="3"/>
      <c r="AF736" s="3"/>
    </row>
    <row r="737" spans="1:32" ht="50.25">
      <c r="A737" s="3"/>
      <c r="C737" s="3"/>
      <c r="D737" s="3"/>
      <c r="E737" s="3"/>
      <c r="F737" s="3"/>
      <c r="G737" s="3"/>
      <c r="H737" s="3"/>
      <c r="I737" s="3"/>
      <c r="J737" s="66"/>
      <c r="K737" s="65"/>
      <c r="L737" s="65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  <c r="AA737" s="66"/>
      <c r="AB737" s="66"/>
      <c r="AC737" s="66"/>
      <c r="AD737" s="66"/>
      <c r="AE737" s="3"/>
      <c r="AF737" s="3"/>
    </row>
    <row r="738" spans="1:32" ht="50.25">
      <c r="A738" s="3"/>
      <c r="C738" s="3"/>
      <c r="D738" s="3"/>
      <c r="E738" s="3"/>
      <c r="F738" s="3"/>
      <c r="G738" s="3"/>
      <c r="H738" s="3"/>
      <c r="I738" s="3"/>
      <c r="J738" s="66"/>
      <c r="K738" s="65"/>
      <c r="L738" s="65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  <c r="AA738" s="66"/>
      <c r="AB738" s="66"/>
      <c r="AC738" s="66"/>
      <c r="AD738" s="66"/>
      <c r="AE738" s="3"/>
      <c r="AF738" s="3"/>
    </row>
    <row r="739" spans="1:32" ht="50.25">
      <c r="A739" s="3"/>
      <c r="C739" s="3"/>
      <c r="D739" s="3"/>
      <c r="E739" s="3"/>
      <c r="F739" s="3"/>
      <c r="G739" s="3"/>
      <c r="H739" s="3"/>
      <c r="I739" s="3"/>
      <c r="J739" s="66"/>
      <c r="K739" s="65"/>
      <c r="L739" s="65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  <c r="AA739" s="66"/>
      <c r="AB739" s="66"/>
      <c r="AC739" s="66"/>
      <c r="AD739" s="66"/>
      <c r="AE739" s="3"/>
      <c r="AF739" s="3"/>
    </row>
    <row r="740" spans="10:30" ht="50.25">
      <c r="J740" s="65"/>
      <c r="K740" s="65"/>
      <c r="L740" s="65"/>
      <c r="M740" s="65"/>
      <c r="V740" s="65"/>
      <c r="Y740" s="65"/>
      <c r="Z740" s="65"/>
      <c r="AA740" s="65"/>
      <c r="AB740" s="65"/>
      <c r="AC740" s="65"/>
      <c r="AD740" s="65"/>
    </row>
    <row r="741" spans="1:33" ht="51" thickBot="1">
      <c r="A741" s="3"/>
      <c r="J741" s="65"/>
      <c r="K741" s="65"/>
      <c r="L741" s="65"/>
      <c r="M741" s="65"/>
      <c r="V741" s="65"/>
      <c r="Y741" s="65"/>
      <c r="Z741" s="65"/>
      <c r="AA741" s="65"/>
      <c r="AB741" s="65"/>
      <c r="AC741" s="65"/>
      <c r="AD741" s="65"/>
      <c r="AG741" s="36"/>
    </row>
    <row r="742" spans="10:30" ht="50.25">
      <c r="J742" s="65"/>
      <c r="K742" s="65"/>
      <c r="L742" s="65"/>
      <c r="M742" s="65"/>
      <c r="V742" s="65"/>
      <c r="Y742" s="65"/>
      <c r="Z742" s="65"/>
      <c r="AA742" s="65"/>
      <c r="AB742" s="65"/>
      <c r="AC742" s="65"/>
      <c r="AD742" s="65"/>
    </row>
    <row r="743" spans="10:30" ht="50.25">
      <c r="J743" s="65"/>
      <c r="K743" s="65"/>
      <c r="L743" s="65"/>
      <c r="M743" s="65"/>
      <c r="V743" s="65"/>
      <c r="Y743" s="65"/>
      <c r="Z743" s="65"/>
      <c r="AA743" s="65"/>
      <c r="AB743" s="65"/>
      <c r="AC743" s="65"/>
      <c r="AD743" s="65"/>
    </row>
    <row r="744" spans="10:30" ht="50.25">
      <c r="J744" s="65"/>
      <c r="K744" s="65"/>
      <c r="L744" s="65"/>
      <c r="M744" s="65"/>
      <c r="V744" s="65"/>
      <c r="Y744" s="65"/>
      <c r="Z744" s="65"/>
      <c r="AA744" s="65"/>
      <c r="AB744" s="65"/>
      <c r="AC744" s="65"/>
      <c r="AD744" s="65"/>
    </row>
    <row r="745" spans="10:30" ht="50.25">
      <c r="J745" s="65"/>
      <c r="K745" s="65"/>
      <c r="L745" s="65"/>
      <c r="M745" s="65"/>
      <c r="V745" s="65"/>
      <c r="Y745" s="65"/>
      <c r="Z745" s="65"/>
      <c r="AA745" s="65"/>
      <c r="AB745" s="65"/>
      <c r="AC745" s="65"/>
      <c r="AD745" s="65"/>
    </row>
    <row r="746" spans="10:30" ht="50.25">
      <c r="J746" s="65"/>
      <c r="K746" s="65"/>
      <c r="L746" s="65"/>
      <c r="M746" s="65"/>
      <c r="V746" s="65"/>
      <c r="Y746" s="65"/>
      <c r="Z746" s="65"/>
      <c r="AA746" s="65"/>
      <c r="AB746" s="65"/>
      <c r="AC746" s="65"/>
      <c r="AD746" s="65"/>
    </row>
    <row r="747" spans="10:30" ht="50.25">
      <c r="J747" s="65"/>
      <c r="K747" s="65"/>
      <c r="L747" s="65"/>
      <c r="M747" s="65"/>
      <c r="V747" s="65"/>
      <c r="Y747" s="65"/>
      <c r="Z747" s="65"/>
      <c r="AA747" s="65"/>
      <c r="AB747" s="65"/>
      <c r="AC747" s="65"/>
      <c r="AD747" s="65"/>
    </row>
    <row r="748" spans="10:30" ht="50.25">
      <c r="J748" s="65"/>
      <c r="K748" s="65"/>
      <c r="L748" s="65"/>
      <c r="M748" s="65"/>
      <c r="V748" s="65"/>
      <c r="Y748" s="65"/>
      <c r="Z748" s="65"/>
      <c r="AA748" s="65"/>
      <c r="AB748" s="65"/>
      <c r="AC748" s="65"/>
      <c r="AD748" s="65"/>
    </row>
    <row r="749" spans="10:30" ht="50.25">
      <c r="J749" s="65"/>
      <c r="K749" s="65"/>
      <c r="L749" s="65"/>
      <c r="M749" s="65"/>
      <c r="V749" s="65"/>
      <c r="Y749" s="65"/>
      <c r="Z749" s="65"/>
      <c r="AA749" s="65"/>
      <c r="AB749" s="65"/>
      <c r="AC749" s="65"/>
      <c r="AD749" s="65"/>
    </row>
    <row r="750" spans="10:30" ht="50.25">
      <c r="J750" s="65"/>
      <c r="K750" s="65"/>
      <c r="L750" s="65"/>
      <c r="M750" s="65"/>
      <c r="V750" s="65"/>
      <c r="Y750" s="65"/>
      <c r="Z750" s="65"/>
      <c r="AA750" s="65"/>
      <c r="AB750" s="65"/>
      <c r="AC750" s="65"/>
      <c r="AD750" s="65"/>
    </row>
    <row r="751" spans="10:30" ht="50.25">
      <c r="J751" s="65"/>
      <c r="K751" s="65"/>
      <c r="L751" s="65"/>
      <c r="M751" s="65"/>
      <c r="V751" s="65"/>
      <c r="Y751" s="65"/>
      <c r="Z751" s="65"/>
      <c r="AA751" s="65"/>
      <c r="AB751" s="65"/>
      <c r="AC751" s="65"/>
      <c r="AD751" s="65"/>
    </row>
    <row r="752" spans="10:30" ht="50.25">
      <c r="J752" s="65"/>
      <c r="K752" s="65"/>
      <c r="L752" s="65"/>
      <c r="M752" s="65"/>
      <c r="V752" s="65"/>
      <c r="Y752" s="65"/>
      <c r="Z752" s="65"/>
      <c r="AA752" s="65"/>
      <c r="AB752" s="65"/>
      <c r="AC752" s="65"/>
      <c r="AD752" s="65"/>
    </row>
    <row r="753" spans="10:30" ht="50.25">
      <c r="J753" s="65"/>
      <c r="K753" s="65"/>
      <c r="L753" s="65"/>
      <c r="M753" s="65"/>
      <c r="V753" s="65"/>
      <c r="Y753" s="65"/>
      <c r="Z753" s="65"/>
      <c r="AA753" s="65"/>
      <c r="AB753" s="65"/>
      <c r="AC753" s="65"/>
      <c r="AD753" s="65"/>
    </row>
    <row r="754" spans="10:30" ht="50.25">
      <c r="J754" s="65"/>
      <c r="K754" s="65"/>
      <c r="L754" s="65"/>
      <c r="M754" s="65"/>
      <c r="V754" s="65"/>
      <c r="Y754" s="65"/>
      <c r="Z754" s="65"/>
      <c r="AA754" s="65"/>
      <c r="AB754" s="65"/>
      <c r="AC754" s="65"/>
      <c r="AD754" s="65"/>
    </row>
    <row r="755" spans="1:33" ht="50.25">
      <c r="A755" s="3"/>
      <c r="J755" s="65"/>
      <c r="K755" s="65"/>
      <c r="L755" s="65"/>
      <c r="M755" s="65"/>
      <c r="V755" s="65"/>
      <c r="Y755" s="65"/>
      <c r="Z755" s="65"/>
      <c r="AA755" s="65"/>
      <c r="AB755" s="65"/>
      <c r="AC755" s="65"/>
      <c r="AD755" s="65"/>
      <c r="AG755" s="35"/>
    </row>
    <row r="756" spans="1:36" ht="50.25">
      <c r="A756" s="3"/>
      <c r="J756" s="65"/>
      <c r="K756" s="65"/>
      <c r="L756" s="65"/>
      <c r="M756" s="65"/>
      <c r="V756" s="65"/>
      <c r="Y756" s="65"/>
      <c r="Z756" s="65"/>
      <c r="AA756" s="65"/>
      <c r="AB756" s="65"/>
      <c r="AC756" s="65"/>
      <c r="AD756" s="65"/>
      <c r="AH756" s="35"/>
      <c r="AI756" s="35"/>
      <c r="AJ756" s="35"/>
    </row>
    <row r="757" spans="10:30" ht="50.25">
      <c r="J757" s="65"/>
      <c r="K757" s="65"/>
      <c r="L757" s="65"/>
      <c r="M757" s="65"/>
      <c r="V757" s="65"/>
      <c r="Y757" s="65"/>
      <c r="Z757" s="65"/>
      <c r="AA757" s="65"/>
      <c r="AB757" s="65"/>
      <c r="AC757" s="65"/>
      <c r="AD757" s="65"/>
    </row>
    <row r="758" spans="10:30" ht="50.25">
      <c r="J758" s="65"/>
      <c r="K758" s="65"/>
      <c r="L758" s="65"/>
      <c r="M758" s="65"/>
      <c r="V758" s="65"/>
      <c r="Y758" s="65"/>
      <c r="Z758" s="65"/>
      <c r="AA758" s="65"/>
      <c r="AB758" s="65"/>
      <c r="AC758" s="65"/>
      <c r="AD758" s="65"/>
    </row>
    <row r="759" spans="10:30" ht="50.25">
      <c r="J759" s="65"/>
      <c r="K759" s="65"/>
      <c r="L759" s="65"/>
      <c r="M759" s="65"/>
      <c r="V759" s="65"/>
      <c r="Y759" s="65"/>
      <c r="Z759" s="65"/>
      <c r="AA759" s="65"/>
      <c r="AB759" s="65"/>
      <c r="AC759" s="65"/>
      <c r="AD759" s="65"/>
    </row>
    <row r="760" spans="10:30" ht="50.25">
      <c r="J760" s="65"/>
      <c r="K760" s="65"/>
      <c r="L760" s="65"/>
      <c r="M760" s="65"/>
      <c r="V760" s="65"/>
      <c r="Y760" s="65"/>
      <c r="Z760" s="65"/>
      <c r="AA760" s="65"/>
      <c r="AB760" s="65"/>
      <c r="AC760" s="65"/>
      <c r="AD760" s="65"/>
    </row>
    <row r="761" spans="10:30" ht="50.25">
      <c r="J761" s="65"/>
      <c r="K761" s="65"/>
      <c r="L761" s="65"/>
      <c r="M761" s="65"/>
      <c r="V761" s="65"/>
      <c r="Y761" s="65"/>
      <c r="Z761" s="65"/>
      <c r="AA761" s="65"/>
      <c r="AB761" s="65"/>
      <c r="AC761" s="65"/>
      <c r="AD761" s="65"/>
    </row>
    <row r="762" spans="10:30" ht="50.25">
      <c r="J762" s="65"/>
      <c r="K762" s="65"/>
      <c r="L762" s="65"/>
      <c r="M762" s="65"/>
      <c r="V762" s="65"/>
      <c r="Y762" s="65"/>
      <c r="Z762" s="65"/>
      <c r="AA762" s="65"/>
      <c r="AB762" s="65"/>
      <c r="AC762" s="65"/>
      <c r="AD762" s="65"/>
    </row>
    <row r="763" spans="10:30" ht="50.25">
      <c r="J763" s="65"/>
      <c r="K763" s="65"/>
      <c r="L763" s="65"/>
      <c r="M763" s="65"/>
      <c r="V763" s="65"/>
      <c r="Y763" s="65"/>
      <c r="Z763" s="65"/>
      <c r="AA763" s="65"/>
      <c r="AB763" s="65"/>
      <c r="AC763" s="65"/>
      <c r="AD763" s="65"/>
    </row>
    <row r="764" spans="10:30" ht="50.25">
      <c r="J764" s="65"/>
      <c r="K764" s="65"/>
      <c r="L764" s="65"/>
      <c r="M764" s="65"/>
      <c r="V764" s="65"/>
      <c r="Y764" s="65"/>
      <c r="Z764" s="65"/>
      <c r="AA764" s="65"/>
      <c r="AB764" s="65"/>
      <c r="AC764" s="65"/>
      <c r="AD764" s="65"/>
    </row>
    <row r="765" spans="10:30" ht="50.25">
      <c r="J765" s="65"/>
      <c r="K765" s="65"/>
      <c r="L765" s="65"/>
      <c r="M765" s="65"/>
      <c r="V765" s="65"/>
      <c r="Y765" s="65"/>
      <c r="Z765" s="65"/>
      <c r="AA765" s="65"/>
      <c r="AB765" s="65"/>
      <c r="AC765" s="65"/>
      <c r="AD765" s="65"/>
    </row>
    <row r="766" spans="10:30" ht="50.25">
      <c r="J766" s="65"/>
      <c r="K766" s="65"/>
      <c r="L766" s="65"/>
      <c r="M766" s="65"/>
      <c r="V766" s="65"/>
      <c r="Y766" s="65"/>
      <c r="Z766" s="65"/>
      <c r="AA766" s="65"/>
      <c r="AB766" s="65"/>
      <c r="AC766" s="65"/>
      <c r="AD766" s="65"/>
    </row>
    <row r="767" spans="1:32" ht="50.25">
      <c r="A767" s="3"/>
      <c r="C767" s="3"/>
      <c r="D767" s="3"/>
      <c r="E767" s="3"/>
      <c r="F767" s="3"/>
      <c r="G767" s="3"/>
      <c r="H767" s="3"/>
      <c r="I767" s="3"/>
      <c r="J767" s="66"/>
      <c r="K767" s="65"/>
      <c r="L767" s="65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  <c r="AA767" s="66"/>
      <c r="AB767" s="66"/>
      <c r="AC767" s="66"/>
      <c r="AD767" s="66"/>
      <c r="AE767" s="3"/>
      <c r="AF767" s="3"/>
    </row>
    <row r="768" spans="1:32" ht="50.25">
      <c r="A768" s="3"/>
      <c r="C768" s="3"/>
      <c r="D768" s="3"/>
      <c r="E768" s="3"/>
      <c r="F768" s="3"/>
      <c r="G768" s="3"/>
      <c r="H768" s="3"/>
      <c r="I768" s="3"/>
      <c r="J768" s="66"/>
      <c r="K768" s="65"/>
      <c r="L768" s="65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  <c r="AA768" s="66"/>
      <c r="AB768" s="66"/>
      <c r="AC768" s="66"/>
      <c r="AD768" s="66"/>
      <c r="AE768" s="3"/>
      <c r="AF768" s="3"/>
    </row>
    <row r="769" spans="1:32" ht="50.25">
      <c r="A769" s="3"/>
      <c r="C769" s="3"/>
      <c r="D769" s="3"/>
      <c r="E769" s="3"/>
      <c r="F769" s="3"/>
      <c r="G769" s="3"/>
      <c r="H769" s="3"/>
      <c r="I769" s="3"/>
      <c r="J769" s="66"/>
      <c r="K769" s="65"/>
      <c r="L769" s="65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  <c r="AA769" s="66"/>
      <c r="AB769" s="66"/>
      <c r="AC769" s="66"/>
      <c r="AD769" s="66"/>
      <c r="AE769" s="3"/>
      <c r="AF769" s="3"/>
    </row>
    <row r="770" spans="1:32" ht="50.25">
      <c r="A770" s="3"/>
      <c r="C770" s="3"/>
      <c r="D770" s="3"/>
      <c r="E770" s="3"/>
      <c r="F770" s="3"/>
      <c r="G770" s="3"/>
      <c r="H770" s="3"/>
      <c r="I770" s="3"/>
      <c r="J770" s="66"/>
      <c r="K770" s="65"/>
      <c r="L770" s="65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  <c r="AA770" s="66"/>
      <c r="AB770" s="66"/>
      <c r="AC770" s="66"/>
      <c r="AD770" s="66"/>
      <c r="AE770" s="3"/>
      <c r="AF770" s="3"/>
    </row>
    <row r="771" spans="1:32" ht="50.25">
      <c r="A771" s="3"/>
      <c r="C771" s="3"/>
      <c r="D771" s="3"/>
      <c r="E771" s="3"/>
      <c r="F771" s="3"/>
      <c r="G771" s="3"/>
      <c r="H771" s="3"/>
      <c r="I771" s="3"/>
      <c r="J771" s="66"/>
      <c r="K771" s="65"/>
      <c r="L771" s="65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  <c r="AA771" s="66"/>
      <c r="AB771" s="66"/>
      <c r="AC771" s="66"/>
      <c r="AD771" s="66"/>
      <c r="AE771" s="3"/>
      <c r="AF771" s="3"/>
    </row>
    <row r="772" spans="1:32" ht="50.25">
      <c r="A772" s="3"/>
      <c r="C772" s="3"/>
      <c r="D772" s="3"/>
      <c r="E772" s="3"/>
      <c r="F772" s="3"/>
      <c r="G772" s="3"/>
      <c r="H772" s="3"/>
      <c r="I772" s="3"/>
      <c r="J772" s="66"/>
      <c r="K772" s="65"/>
      <c r="L772" s="65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  <c r="AA772" s="66"/>
      <c r="AB772" s="66"/>
      <c r="AC772" s="66"/>
      <c r="AD772" s="66"/>
      <c r="AE772" s="3"/>
      <c r="AF772" s="3"/>
    </row>
    <row r="773" spans="1:32" ht="50.25">
      <c r="A773" s="3"/>
      <c r="C773" s="3"/>
      <c r="D773" s="3"/>
      <c r="E773" s="3"/>
      <c r="F773" s="3"/>
      <c r="G773" s="3"/>
      <c r="H773" s="3"/>
      <c r="I773" s="3"/>
      <c r="J773" s="66"/>
      <c r="K773" s="65"/>
      <c r="L773" s="65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  <c r="AA773" s="66"/>
      <c r="AB773" s="66"/>
      <c r="AC773" s="66"/>
      <c r="AD773" s="66"/>
      <c r="AE773" s="3"/>
      <c r="AF773" s="3"/>
    </row>
    <row r="774" spans="10:30" ht="50.25">
      <c r="J774" s="65"/>
      <c r="K774" s="65"/>
      <c r="L774" s="65"/>
      <c r="M774" s="65"/>
      <c r="V774" s="65"/>
      <c r="Y774" s="65"/>
      <c r="Z774" s="65"/>
      <c r="AA774" s="65"/>
      <c r="AB774" s="65"/>
      <c r="AC774" s="65"/>
      <c r="AD774" s="65"/>
    </row>
    <row r="775" spans="10:30" ht="50.25">
      <c r="J775" s="65"/>
      <c r="K775" s="65"/>
      <c r="L775" s="65"/>
      <c r="M775" s="65"/>
      <c r="V775" s="65"/>
      <c r="Y775" s="65"/>
      <c r="Z775" s="65"/>
      <c r="AA775" s="65"/>
      <c r="AB775" s="65"/>
      <c r="AC775" s="65"/>
      <c r="AD775" s="65"/>
    </row>
    <row r="776" spans="10:30" ht="50.25">
      <c r="J776" s="65"/>
      <c r="K776" s="65"/>
      <c r="L776" s="65"/>
      <c r="M776" s="65"/>
      <c r="V776" s="65"/>
      <c r="Y776" s="65"/>
      <c r="Z776" s="65"/>
      <c r="AA776" s="65"/>
      <c r="AB776" s="65"/>
      <c r="AC776" s="65"/>
      <c r="AD776" s="65"/>
    </row>
    <row r="777" spans="10:30" ht="50.25">
      <c r="J777" s="65"/>
      <c r="K777" s="65"/>
      <c r="L777" s="65"/>
      <c r="M777" s="65"/>
      <c r="V777" s="65"/>
      <c r="Y777" s="65"/>
      <c r="Z777" s="65"/>
      <c r="AA777" s="65"/>
      <c r="AB777" s="65"/>
      <c r="AC777" s="65"/>
      <c r="AD777" s="65"/>
    </row>
    <row r="783" spans="1:36" s="35" customFormat="1" ht="50.25">
      <c r="A783" s="39"/>
      <c r="B783" s="3"/>
      <c r="C783" s="39"/>
      <c r="D783" s="39"/>
      <c r="E783" s="39"/>
      <c r="F783" s="39"/>
      <c r="G783" s="39"/>
      <c r="H783" s="39"/>
      <c r="I783" s="39"/>
      <c r="J783" s="39"/>
      <c r="K783" s="39"/>
      <c r="L783" s="67"/>
      <c r="M783" s="67"/>
      <c r="N783" s="65"/>
      <c r="O783" s="65"/>
      <c r="P783" s="65"/>
      <c r="Q783" s="65"/>
      <c r="R783" s="65"/>
      <c r="S783" s="65"/>
      <c r="T783" s="65"/>
      <c r="U783" s="65"/>
      <c r="V783" s="68"/>
      <c r="W783" s="65"/>
      <c r="X783" s="65"/>
      <c r="Y783" s="69"/>
      <c r="Z783" s="39"/>
      <c r="AA783" s="39"/>
      <c r="AB783" s="39"/>
      <c r="AC783" s="39"/>
      <c r="AD783" s="39"/>
      <c r="AE783" s="39"/>
      <c r="AF783" s="39"/>
      <c r="AG783" s="3"/>
      <c r="AH783" s="3"/>
      <c r="AI783" s="3"/>
      <c r="AJ783" s="3"/>
    </row>
  </sheetData>
  <sheetProtection/>
  <mergeCells count="736">
    <mergeCell ref="Z595:Z596"/>
    <mergeCell ref="AA595:AA596"/>
    <mergeCell ref="AB595:AB596"/>
    <mergeCell ref="AD595:AD596"/>
    <mergeCell ref="A1:AF2"/>
    <mergeCell ref="A313:AF313"/>
    <mergeCell ref="A320:AF320"/>
    <mergeCell ref="A324:AF324"/>
    <mergeCell ref="AB302:AB303"/>
    <mergeCell ref="AD302:AD303"/>
    <mergeCell ref="AE302:AE303"/>
    <mergeCell ref="AF302:AF303"/>
    <mergeCell ref="A305:AF305"/>
    <mergeCell ref="A310:AF310"/>
    <mergeCell ref="U302:U303"/>
    <mergeCell ref="W302:W303"/>
    <mergeCell ref="X302:X303"/>
    <mergeCell ref="Y302:Y303"/>
    <mergeCell ref="Z302:Z303"/>
    <mergeCell ref="AA302:AA303"/>
    <mergeCell ref="O302:O303"/>
    <mergeCell ref="P302:P303"/>
    <mergeCell ref="Q302:Q303"/>
    <mergeCell ref="R302:R303"/>
    <mergeCell ref="S302:S303"/>
    <mergeCell ref="T302:T303"/>
    <mergeCell ref="G302:G303"/>
    <mergeCell ref="H302:H303"/>
    <mergeCell ref="I302:I303"/>
    <mergeCell ref="J302:J303"/>
    <mergeCell ref="M302:M303"/>
    <mergeCell ref="N302:N303"/>
    <mergeCell ref="A302:A303"/>
    <mergeCell ref="B302:B303"/>
    <mergeCell ref="C302:C303"/>
    <mergeCell ref="D302:D303"/>
    <mergeCell ref="E302:E303"/>
    <mergeCell ref="F302:F303"/>
    <mergeCell ref="A278:AF278"/>
    <mergeCell ref="A281:AF281"/>
    <mergeCell ref="A288:AF288"/>
    <mergeCell ref="A292:AF292"/>
    <mergeCell ref="A300:AF300"/>
    <mergeCell ref="A301:AF301"/>
    <mergeCell ref="AF270:AF271"/>
    <mergeCell ref="A273:AF273"/>
    <mergeCell ref="T270:T271"/>
    <mergeCell ref="U270:U271"/>
    <mergeCell ref="W270:W271"/>
    <mergeCell ref="X270:X271"/>
    <mergeCell ref="AA270:AA271"/>
    <mergeCell ref="AB270:AB271"/>
    <mergeCell ref="AD270:AD271"/>
    <mergeCell ref="AE270:AE271"/>
    <mergeCell ref="Y270:Y271"/>
    <mergeCell ref="Z270:Z271"/>
    <mergeCell ref="N270:N271"/>
    <mergeCell ref="O270:O271"/>
    <mergeCell ref="P270:P271"/>
    <mergeCell ref="Q270:Q271"/>
    <mergeCell ref="R270:R271"/>
    <mergeCell ref="S270:S271"/>
    <mergeCell ref="F270:F271"/>
    <mergeCell ref="G270:G271"/>
    <mergeCell ref="H270:H271"/>
    <mergeCell ref="I270:I271"/>
    <mergeCell ref="J270:J271"/>
    <mergeCell ref="M270:M271"/>
    <mergeCell ref="A246:AF246"/>
    <mergeCell ref="A255:AF255"/>
    <mergeCell ref="A259:AE259"/>
    <mergeCell ref="A268:AF268"/>
    <mergeCell ref="A269:AF269"/>
    <mergeCell ref="A270:A271"/>
    <mergeCell ref="B270:B271"/>
    <mergeCell ref="C270:C271"/>
    <mergeCell ref="D270:D271"/>
    <mergeCell ref="E270:E271"/>
    <mergeCell ref="A238:AF238"/>
    <mergeCell ref="A243:AF243"/>
    <mergeCell ref="U235:U236"/>
    <mergeCell ref="W235:W236"/>
    <mergeCell ref="X235:X236"/>
    <mergeCell ref="Y235:Y236"/>
    <mergeCell ref="AB235:AB236"/>
    <mergeCell ref="AD235:AD236"/>
    <mergeCell ref="AE235:AE236"/>
    <mergeCell ref="AF235:AF236"/>
    <mergeCell ref="Z235:Z236"/>
    <mergeCell ref="AA235:AA236"/>
    <mergeCell ref="O235:O236"/>
    <mergeCell ref="P235:P236"/>
    <mergeCell ref="Q235:Q236"/>
    <mergeCell ref="R235:R236"/>
    <mergeCell ref="S235:S236"/>
    <mergeCell ref="T235:T236"/>
    <mergeCell ref="G235:G236"/>
    <mergeCell ref="H235:H236"/>
    <mergeCell ref="I235:I236"/>
    <mergeCell ref="J235:J236"/>
    <mergeCell ref="M235:M236"/>
    <mergeCell ref="N235:N236"/>
    <mergeCell ref="A235:A236"/>
    <mergeCell ref="B235:B236"/>
    <mergeCell ref="C235:C236"/>
    <mergeCell ref="D235:D236"/>
    <mergeCell ref="E235:E236"/>
    <mergeCell ref="F235:F236"/>
    <mergeCell ref="A213:AF213"/>
    <mergeCell ref="A221:AF221"/>
    <mergeCell ref="A225:AF225"/>
    <mergeCell ref="A232:AF232"/>
    <mergeCell ref="A233:AF233"/>
    <mergeCell ref="A234:AF234"/>
    <mergeCell ref="A205:AF205"/>
    <mergeCell ref="A210:AF210"/>
    <mergeCell ref="U202:U203"/>
    <mergeCell ref="W202:W203"/>
    <mergeCell ref="X202:X203"/>
    <mergeCell ref="Y202:Y203"/>
    <mergeCell ref="AB202:AB203"/>
    <mergeCell ref="AD202:AD203"/>
    <mergeCell ref="AE202:AE203"/>
    <mergeCell ref="AF202:AF203"/>
    <mergeCell ref="Z202:Z203"/>
    <mergeCell ref="AA202:AA203"/>
    <mergeCell ref="O202:O203"/>
    <mergeCell ref="P202:P203"/>
    <mergeCell ref="Q202:Q203"/>
    <mergeCell ref="R202:R203"/>
    <mergeCell ref="S202:S203"/>
    <mergeCell ref="T202:T203"/>
    <mergeCell ref="G202:G203"/>
    <mergeCell ref="H202:H203"/>
    <mergeCell ref="I202:I203"/>
    <mergeCell ref="J202:J203"/>
    <mergeCell ref="M202:M203"/>
    <mergeCell ref="N202:N203"/>
    <mergeCell ref="A202:A203"/>
    <mergeCell ref="B202:B203"/>
    <mergeCell ref="C202:C203"/>
    <mergeCell ref="D202:D203"/>
    <mergeCell ref="E202:E203"/>
    <mergeCell ref="F202:F203"/>
    <mergeCell ref="A177:AF177"/>
    <mergeCell ref="A180:AF180"/>
    <mergeCell ref="A187:AF187"/>
    <mergeCell ref="A191:AF191"/>
    <mergeCell ref="A200:AF200"/>
    <mergeCell ref="A201:AF201"/>
    <mergeCell ref="A192:AF192"/>
    <mergeCell ref="AF169:AF170"/>
    <mergeCell ref="A172:AF172"/>
    <mergeCell ref="T169:T170"/>
    <mergeCell ref="U169:U170"/>
    <mergeCell ref="W169:W170"/>
    <mergeCell ref="X169:X170"/>
    <mergeCell ref="AA169:AA170"/>
    <mergeCell ref="AB169:AB170"/>
    <mergeCell ref="AD169:AD170"/>
    <mergeCell ref="AE169:AE170"/>
    <mergeCell ref="Y169:Y170"/>
    <mergeCell ref="Z169:Z170"/>
    <mergeCell ref="N169:N170"/>
    <mergeCell ref="O169:O170"/>
    <mergeCell ref="P169:P170"/>
    <mergeCell ref="Q169:Q170"/>
    <mergeCell ref="R169:R170"/>
    <mergeCell ref="S169:S170"/>
    <mergeCell ref="F169:F170"/>
    <mergeCell ref="G169:G170"/>
    <mergeCell ref="H169:H170"/>
    <mergeCell ref="I169:I170"/>
    <mergeCell ref="J169:J170"/>
    <mergeCell ref="M169:M170"/>
    <mergeCell ref="A148:AF148"/>
    <mergeCell ref="A156:AF156"/>
    <mergeCell ref="A160:AF160"/>
    <mergeCell ref="A167:AF167"/>
    <mergeCell ref="A168:AF168"/>
    <mergeCell ref="A169:A170"/>
    <mergeCell ref="B169:B170"/>
    <mergeCell ref="C169:C170"/>
    <mergeCell ref="D169:D170"/>
    <mergeCell ref="E169:E170"/>
    <mergeCell ref="A140:AF140"/>
    <mergeCell ref="A145:AF145"/>
    <mergeCell ref="U137:U138"/>
    <mergeCell ref="W137:W138"/>
    <mergeCell ref="X137:X138"/>
    <mergeCell ref="Y137:Y138"/>
    <mergeCell ref="AB137:AB138"/>
    <mergeCell ref="AD137:AD138"/>
    <mergeCell ref="AE137:AE138"/>
    <mergeCell ref="AF137:AF138"/>
    <mergeCell ref="Z137:Z138"/>
    <mergeCell ref="AA137:AA138"/>
    <mergeCell ref="O137:O138"/>
    <mergeCell ref="P137:P138"/>
    <mergeCell ref="Q137:Q138"/>
    <mergeCell ref="R137:R138"/>
    <mergeCell ref="S137:S138"/>
    <mergeCell ref="T137:T138"/>
    <mergeCell ref="G137:G138"/>
    <mergeCell ref="H137:H138"/>
    <mergeCell ref="I137:I138"/>
    <mergeCell ref="J137:J138"/>
    <mergeCell ref="M137:M138"/>
    <mergeCell ref="N137:N138"/>
    <mergeCell ref="A137:A138"/>
    <mergeCell ref="B137:B138"/>
    <mergeCell ref="C137:C138"/>
    <mergeCell ref="D137:D138"/>
    <mergeCell ref="E137:E138"/>
    <mergeCell ref="F137:F138"/>
    <mergeCell ref="A112:AF112"/>
    <mergeCell ref="A115:AF115"/>
    <mergeCell ref="A123:AF123"/>
    <mergeCell ref="A127:AF127"/>
    <mergeCell ref="A135:AF135"/>
    <mergeCell ref="A136:AF136"/>
    <mergeCell ref="AF104:AF105"/>
    <mergeCell ref="A107:AF107"/>
    <mergeCell ref="T104:T105"/>
    <mergeCell ref="U104:U105"/>
    <mergeCell ref="W104:W105"/>
    <mergeCell ref="X104:X105"/>
    <mergeCell ref="AA104:AA105"/>
    <mergeCell ref="AB104:AB105"/>
    <mergeCell ref="AD104:AD105"/>
    <mergeCell ref="AE104:AE105"/>
    <mergeCell ref="Y104:Y105"/>
    <mergeCell ref="Z104:Z105"/>
    <mergeCell ref="N104:N105"/>
    <mergeCell ref="O104:O105"/>
    <mergeCell ref="P104:P105"/>
    <mergeCell ref="Q104:Q105"/>
    <mergeCell ref="R104:R105"/>
    <mergeCell ref="S104:S105"/>
    <mergeCell ref="F104:F105"/>
    <mergeCell ref="G104:G105"/>
    <mergeCell ref="H104:H105"/>
    <mergeCell ref="I104:I105"/>
    <mergeCell ref="J104:J105"/>
    <mergeCell ref="M104:M105"/>
    <mergeCell ref="A82:AF82"/>
    <mergeCell ref="A91:AF91"/>
    <mergeCell ref="A95:AF95"/>
    <mergeCell ref="A102:AF102"/>
    <mergeCell ref="A103:AF103"/>
    <mergeCell ref="A104:A105"/>
    <mergeCell ref="B104:B105"/>
    <mergeCell ref="C104:C105"/>
    <mergeCell ref="D104:D105"/>
    <mergeCell ref="E104:E105"/>
    <mergeCell ref="A74:AF74"/>
    <mergeCell ref="A79:AF79"/>
    <mergeCell ref="U71:U72"/>
    <mergeCell ref="W71:W72"/>
    <mergeCell ref="X71:X72"/>
    <mergeCell ref="Y71:Y72"/>
    <mergeCell ref="AB71:AB72"/>
    <mergeCell ref="AD71:AD72"/>
    <mergeCell ref="AE71:AE72"/>
    <mergeCell ref="AF71:AF72"/>
    <mergeCell ref="Z71:Z72"/>
    <mergeCell ref="AA71:AA72"/>
    <mergeCell ref="O71:O72"/>
    <mergeCell ref="P71:P72"/>
    <mergeCell ref="Q71:Q72"/>
    <mergeCell ref="R71:R72"/>
    <mergeCell ref="S71:S72"/>
    <mergeCell ref="T71:T72"/>
    <mergeCell ref="G71:G72"/>
    <mergeCell ref="H71:H72"/>
    <mergeCell ref="I71:I72"/>
    <mergeCell ref="J71:J72"/>
    <mergeCell ref="M71:M72"/>
    <mergeCell ref="N71:N72"/>
    <mergeCell ref="A57:AF57"/>
    <mergeCell ref="A61:AF61"/>
    <mergeCell ref="A69:AF69"/>
    <mergeCell ref="A70:AF70"/>
    <mergeCell ref="A71:A72"/>
    <mergeCell ref="B71:B72"/>
    <mergeCell ref="C71:C72"/>
    <mergeCell ref="D71:D72"/>
    <mergeCell ref="E71:E72"/>
    <mergeCell ref="F71:F72"/>
    <mergeCell ref="A46:AF46"/>
    <mergeCell ref="A49:AF49"/>
    <mergeCell ref="W38:W39"/>
    <mergeCell ref="X38:X39"/>
    <mergeCell ref="Y38:Y39"/>
    <mergeCell ref="Z38:Z39"/>
    <mergeCell ref="AD38:AD39"/>
    <mergeCell ref="AE38:AE39"/>
    <mergeCell ref="AF38:AF39"/>
    <mergeCell ref="A41:AF41"/>
    <mergeCell ref="AA38:AA39"/>
    <mergeCell ref="AB38:AB39"/>
    <mergeCell ref="P38:P39"/>
    <mergeCell ref="Q38:Q39"/>
    <mergeCell ref="R38:R39"/>
    <mergeCell ref="S38:S39"/>
    <mergeCell ref="T38:T39"/>
    <mergeCell ref="U38:U39"/>
    <mergeCell ref="H38:H39"/>
    <mergeCell ref="I38:I39"/>
    <mergeCell ref="J38:J39"/>
    <mergeCell ref="M38:M39"/>
    <mergeCell ref="N38:N39"/>
    <mergeCell ref="O38:O39"/>
    <mergeCell ref="A27:AF27"/>
    <mergeCell ref="A36:AF36"/>
    <mergeCell ref="A37:AF37"/>
    <mergeCell ref="A38:A39"/>
    <mergeCell ref="B38:B39"/>
    <mergeCell ref="C38:C39"/>
    <mergeCell ref="D38:D39"/>
    <mergeCell ref="E38:E39"/>
    <mergeCell ref="F38:F39"/>
    <mergeCell ref="G38:G39"/>
    <mergeCell ref="A16:AF16"/>
    <mergeCell ref="A23:AF23"/>
    <mergeCell ref="X5:X6"/>
    <mergeCell ref="Y5:Y6"/>
    <mergeCell ref="Z5:Z6"/>
    <mergeCell ref="AA5:AA6"/>
    <mergeCell ref="AE5:AE6"/>
    <mergeCell ref="AF5:AF6"/>
    <mergeCell ref="A8:AF8"/>
    <mergeCell ref="A13:AF13"/>
    <mergeCell ref="AB5:AB6"/>
    <mergeCell ref="AD5:AD6"/>
    <mergeCell ref="Q5:Q6"/>
    <mergeCell ref="R5:R6"/>
    <mergeCell ref="S5:S6"/>
    <mergeCell ref="T5:T6"/>
    <mergeCell ref="U5:U6"/>
    <mergeCell ref="W5:W6"/>
    <mergeCell ref="I5:I6"/>
    <mergeCell ref="J5:J6"/>
    <mergeCell ref="M5:M6"/>
    <mergeCell ref="N5:N6"/>
    <mergeCell ref="O5:O6"/>
    <mergeCell ref="P5:P6"/>
    <mergeCell ref="A3:AF3"/>
    <mergeCell ref="A4:AF4"/>
    <mergeCell ref="A5:A6"/>
    <mergeCell ref="B5:B6"/>
    <mergeCell ref="C5:C6"/>
    <mergeCell ref="D5:D6"/>
    <mergeCell ref="E5:E6"/>
    <mergeCell ref="F5:F6"/>
    <mergeCell ref="G5:G6"/>
    <mergeCell ref="H5:H6"/>
    <mergeCell ref="A666:B666"/>
    <mergeCell ref="E629:E630"/>
    <mergeCell ref="A565:AF565"/>
    <mergeCell ref="Y562:Y563"/>
    <mergeCell ref="F562:F563"/>
    <mergeCell ref="H562:H563"/>
    <mergeCell ref="X562:X563"/>
    <mergeCell ref="J562:J563"/>
    <mergeCell ref="M562:M563"/>
    <mergeCell ref="A562:A563"/>
    <mergeCell ref="B431:B432"/>
    <mergeCell ref="I431:I432"/>
    <mergeCell ref="A467:AF467"/>
    <mergeCell ref="U400:U401"/>
    <mergeCell ref="AF431:AF432"/>
    <mergeCell ref="A430:AF430"/>
    <mergeCell ref="H431:H432"/>
    <mergeCell ref="W400:W401"/>
    <mergeCell ref="N400:N401"/>
    <mergeCell ref="A429:AF429"/>
    <mergeCell ref="I464:I465"/>
    <mergeCell ref="AD464:AD465"/>
    <mergeCell ref="A443:AF443"/>
    <mergeCell ref="AE464:AE465"/>
    <mergeCell ref="Z464:Z465"/>
    <mergeCell ref="Y464:Y465"/>
    <mergeCell ref="M464:M465"/>
    <mergeCell ref="T464:T465"/>
    <mergeCell ref="F464:F465"/>
    <mergeCell ref="A366:AF366"/>
    <mergeCell ref="D367:D368"/>
    <mergeCell ref="E367:E368"/>
    <mergeCell ref="G367:G368"/>
    <mergeCell ref="F367:F368"/>
    <mergeCell ref="J367:J368"/>
    <mergeCell ref="X367:X368"/>
    <mergeCell ref="AA367:AA368"/>
    <mergeCell ref="Q367:Q368"/>
    <mergeCell ref="R367:R368"/>
    <mergeCell ref="B595:B596"/>
    <mergeCell ref="D562:D563"/>
    <mergeCell ref="E562:E563"/>
    <mergeCell ref="A398:AF398"/>
    <mergeCell ref="AF400:AF401"/>
    <mergeCell ref="AA400:AA401"/>
    <mergeCell ref="X400:X401"/>
    <mergeCell ref="I400:I401"/>
    <mergeCell ref="A508:AF508"/>
    <mergeCell ref="C400:C401"/>
    <mergeCell ref="A505:AF505"/>
    <mergeCell ref="H464:H465"/>
    <mergeCell ref="H400:H401"/>
    <mergeCell ref="A346:AF346"/>
    <mergeCell ref="N367:N368"/>
    <mergeCell ref="A365:AF365"/>
    <mergeCell ref="A354:AF354"/>
    <mergeCell ref="A367:A368"/>
    <mergeCell ref="B367:B368"/>
    <mergeCell ref="C367:C368"/>
    <mergeCell ref="A333:AF333"/>
    <mergeCell ref="A334:AF334"/>
    <mergeCell ref="A335:A336"/>
    <mergeCell ref="B335:B336"/>
    <mergeCell ref="C335:C336"/>
    <mergeCell ref="S335:S336"/>
    <mergeCell ref="AA335:AA336"/>
    <mergeCell ref="G335:G336"/>
    <mergeCell ref="A343:AF343"/>
    <mergeCell ref="T335:T336"/>
    <mergeCell ref="AF335:AF336"/>
    <mergeCell ref="AE335:AE336"/>
    <mergeCell ref="AD335:AD336"/>
    <mergeCell ref="H335:H336"/>
    <mergeCell ref="P335:P336"/>
    <mergeCell ref="Y335:Y336"/>
    <mergeCell ref="Z335:Z336"/>
    <mergeCell ref="X335:X336"/>
    <mergeCell ref="O335:O336"/>
    <mergeCell ref="AB335:AB336"/>
    <mergeCell ref="I335:I336"/>
    <mergeCell ref="J335:J336"/>
    <mergeCell ref="D335:D336"/>
    <mergeCell ref="E335:E336"/>
    <mergeCell ref="M335:M336"/>
    <mergeCell ref="N335:N336"/>
    <mergeCell ref="W335:W336"/>
    <mergeCell ref="H367:H368"/>
    <mergeCell ref="I367:I368"/>
    <mergeCell ref="O367:O368"/>
    <mergeCell ref="Q335:Q336"/>
    <mergeCell ref="R335:R336"/>
    <mergeCell ref="U335:U336"/>
    <mergeCell ref="A338:AF338"/>
    <mergeCell ref="A411:AF411"/>
    <mergeCell ref="S400:S401"/>
    <mergeCell ref="C431:C432"/>
    <mergeCell ref="A431:A432"/>
    <mergeCell ref="P367:P368"/>
    <mergeCell ref="A358:AF358"/>
    <mergeCell ref="Y367:Y368"/>
    <mergeCell ref="AB367:AB368"/>
    <mergeCell ref="A375:AF375"/>
    <mergeCell ref="AE367:AE368"/>
    <mergeCell ref="A390:AF390"/>
    <mergeCell ref="D400:D401"/>
    <mergeCell ref="F400:F401"/>
    <mergeCell ref="A400:A401"/>
    <mergeCell ref="O400:O401"/>
    <mergeCell ref="Z400:Z401"/>
    <mergeCell ref="J400:J401"/>
    <mergeCell ref="Q400:Q401"/>
    <mergeCell ref="Y400:Y401"/>
    <mergeCell ref="T400:T401"/>
    <mergeCell ref="A403:AF403"/>
    <mergeCell ref="G400:G401"/>
    <mergeCell ref="Q431:Q432"/>
    <mergeCell ref="J431:J432"/>
    <mergeCell ref="M431:M432"/>
    <mergeCell ref="R431:R432"/>
    <mergeCell ref="E400:E401"/>
    <mergeCell ref="W431:W432"/>
    <mergeCell ref="N431:N432"/>
    <mergeCell ref="A408:AF408"/>
    <mergeCell ref="AD367:AD368"/>
    <mergeCell ref="AB400:AB401"/>
    <mergeCell ref="X431:X432"/>
    <mergeCell ref="AD431:AD432"/>
    <mergeCell ref="S431:S432"/>
    <mergeCell ref="AB431:AB432"/>
    <mergeCell ref="AA431:AA432"/>
    <mergeCell ref="AD400:AD401"/>
    <mergeCell ref="A386:AF386"/>
    <mergeCell ref="R400:R401"/>
    <mergeCell ref="W367:W368"/>
    <mergeCell ref="T367:T368"/>
    <mergeCell ref="G431:G432"/>
    <mergeCell ref="E431:E432"/>
    <mergeCell ref="U431:U432"/>
    <mergeCell ref="P431:P432"/>
    <mergeCell ref="S367:S368"/>
    <mergeCell ref="O431:O432"/>
    <mergeCell ref="P400:P401"/>
    <mergeCell ref="M400:M401"/>
    <mergeCell ref="W497:W498"/>
    <mergeCell ref="C497:C498"/>
    <mergeCell ref="Q464:Q465"/>
    <mergeCell ref="W464:W465"/>
    <mergeCell ref="A440:AF440"/>
    <mergeCell ref="D431:D432"/>
    <mergeCell ref="A434:AF434"/>
    <mergeCell ref="AE431:AE432"/>
    <mergeCell ref="Y431:Y432"/>
    <mergeCell ref="A472:AF472"/>
    <mergeCell ref="R464:R465"/>
    <mergeCell ref="U464:U465"/>
    <mergeCell ref="N464:N465"/>
    <mergeCell ref="O464:O465"/>
    <mergeCell ref="J497:J498"/>
    <mergeCell ref="A462:AF462"/>
    <mergeCell ref="AF464:AF465"/>
    <mergeCell ref="A463:AF463"/>
    <mergeCell ref="X497:X498"/>
    <mergeCell ref="AA497:AA498"/>
    <mergeCell ref="C464:C465"/>
    <mergeCell ref="A464:A465"/>
    <mergeCell ref="B464:B465"/>
    <mergeCell ref="Z431:Z432"/>
    <mergeCell ref="T431:T432"/>
    <mergeCell ref="G464:G465"/>
    <mergeCell ref="P464:P465"/>
    <mergeCell ref="S464:S465"/>
    <mergeCell ref="J464:J465"/>
    <mergeCell ref="X464:X465"/>
    <mergeCell ref="D464:D465"/>
    <mergeCell ref="AA464:AA465"/>
    <mergeCell ref="A450:AF450"/>
    <mergeCell ref="D497:D498"/>
    <mergeCell ref="AB464:AB465"/>
    <mergeCell ref="E464:E465"/>
    <mergeCell ref="A495:AF495"/>
    <mergeCell ref="AF497:AF498"/>
    <mergeCell ref="A496:AF496"/>
    <mergeCell ref="A497:A498"/>
    <mergeCell ref="A539:AF539"/>
    <mergeCell ref="O531:O532"/>
    <mergeCell ref="F497:F498"/>
    <mergeCell ref="A484:AF484"/>
    <mergeCell ref="AE497:AE498"/>
    <mergeCell ref="U531:U532"/>
    <mergeCell ref="AF531:AF532"/>
    <mergeCell ref="A520:AF520"/>
    <mergeCell ref="AB531:AB532"/>
    <mergeCell ref="B531:B532"/>
    <mergeCell ref="AD531:AD532"/>
    <mergeCell ref="M531:M532"/>
    <mergeCell ref="A662:B662"/>
    <mergeCell ref="C595:C596"/>
    <mergeCell ref="A534:AF534"/>
    <mergeCell ref="F629:F630"/>
    <mergeCell ref="I562:I563"/>
    <mergeCell ref="A560:AF560"/>
    <mergeCell ref="A549:AF549"/>
    <mergeCell ref="A553:AF553"/>
    <mergeCell ref="A615:AF615"/>
    <mergeCell ref="A619:AF619"/>
    <mergeCell ref="AF367:AF368"/>
    <mergeCell ref="A663:B663"/>
    <mergeCell ref="A660:B661"/>
    <mergeCell ref="A561:AF561"/>
    <mergeCell ref="A629:A630"/>
    <mergeCell ref="B629:B630"/>
    <mergeCell ref="A595:A596"/>
    <mergeCell ref="C629:C630"/>
    <mergeCell ref="R497:R498"/>
    <mergeCell ref="Z497:Z498"/>
    <mergeCell ref="A454:AF454"/>
    <mergeCell ref="S497:S498"/>
    <mergeCell ref="O497:O498"/>
    <mergeCell ref="P497:P498"/>
    <mergeCell ref="A488:AF488"/>
    <mergeCell ref="T497:T498"/>
    <mergeCell ref="B497:B498"/>
    <mergeCell ref="A475:AF475"/>
    <mergeCell ref="A500:AF500"/>
    <mergeCell ref="Y497:Y498"/>
    <mergeCell ref="A531:A532"/>
    <mergeCell ref="Q497:Q498"/>
    <mergeCell ref="AE531:AE532"/>
    <mergeCell ref="H497:H498"/>
    <mergeCell ref="E497:E498"/>
    <mergeCell ref="I497:I498"/>
    <mergeCell ref="A529:AF529"/>
    <mergeCell ref="G497:G498"/>
    <mergeCell ref="F335:F336"/>
    <mergeCell ref="A418:AF418"/>
    <mergeCell ref="A370:AF370"/>
    <mergeCell ref="A378:AF378"/>
    <mergeCell ref="AE400:AE401"/>
    <mergeCell ref="B400:B401"/>
    <mergeCell ref="Z367:Z368"/>
    <mergeCell ref="M367:M368"/>
    <mergeCell ref="A399:AF399"/>
    <mergeCell ref="U367:U368"/>
    <mergeCell ref="A667:B667"/>
    <mergeCell ref="A422:AF422"/>
    <mergeCell ref="N497:N498"/>
    <mergeCell ref="A664:B664"/>
    <mergeCell ref="A665:B665"/>
    <mergeCell ref="F431:F432"/>
    <mergeCell ref="M497:M498"/>
    <mergeCell ref="U497:U498"/>
    <mergeCell ref="AD497:AD498"/>
    <mergeCell ref="AB497:AB498"/>
    <mergeCell ref="AE595:AE596"/>
    <mergeCell ref="R531:R532"/>
    <mergeCell ref="J531:J532"/>
    <mergeCell ref="X531:X532"/>
    <mergeCell ref="N531:N532"/>
    <mergeCell ref="Q531:Q532"/>
    <mergeCell ref="P531:P532"/>
    <mergeCell ref="A570:AF570"/>
    <mergeCell ref="O562:O563"/>
    <mergeCell ref="F595:F596"/>
    <mergeCell ref="D595:D596"/>
    <mergeCell ref="T595:T596"/>
    <mergeCell ref="P595:P596"/>
    <mergeCell ref="H595:H596"/>
    <mergeCell ref="Q595:Q596"/>
    <mergeCell ref="G595:G596"/>
    <mergeCell ref="I595:I596"/>
    <mergeCell ref="R595:R596"/>
    <mergeCell ref="S595:S596"/>
    <mergeCell ref="A594:AF594"/>
    <mergeCell ref="D531:D532"/>
    <mergeCell ref="E531:E532"/>
    <mergeCell ref="A573:AF573"/>
    <mergeCell ref="A581:AF581"/>
    <mergeCell ref="A585:AE585"/>
    <mergeCell ref="C562:C563"/>
    <mergeCell ref="Z562:Z563"/>
    <mergeCell ref="R562:R563"/>
    <mergeCell ref="A542:AF542"/>
    <mergeCell ref="AE562:AE563"/>
    <mergeCell ref="N562:N563"/>
    <mergeCell ref="AB562:AB563"/>
    <mergeCell ref="B562:B563"/>
    <mergeCell ref="Q562:Q563"/>
    <mergeCell ref="G562:G563"/>
    <mergeCell ref="AA562:AA563"/>
    <mergeCell ref="P562:P563"/>
    <mergeCell ref="N595:N596"/>
    <mergeCell ref="O595:O596"/>
    <mergeCell ref="J595:J596"/>
    <mergeCell ref="U595:U596"/>
    <mergeCell ref="X595:X596"/>
    <mergeCell ref="S562:S563"/>
    <mergeCell ref="W562:W563"/>
    <mergeCell ref="A593:AF593"/>
    <mergeCell ref="AF562:AF563"/>
    <mergeCell ref="AD562:AD563"/>
    <mergeCell ref="A647:AF647"/>
    <mergeCell ref="A651:AF651"/>
    <mergeCell ref="AD660:AD661"/>
    <mergeCell ref="A628:AF628"/>
    <mergeCell ref="A627:AF627"/>
    <mergeCell ref="W595:W596"/>
    <mergeCell ref="Y595:Y596"/>
    <mergeCell ref="AF595:AF596"/>
    <mergeCell ref="M595:M596"/>
    <mergeCell ref="E595:E596"/>
    <mergeCell ref="Z660:Z661"/>
    <mergeCell ref="AA660:AA661"/>
    <mergeCell ref="A640:AF640"/>
    <mergeCell ref="P660:P661"/>
    <mergeCell ref="A632:AF632"/>
    <mergeCell ref="AB629:AB630"/>
    <mergeCell ref="S629:S630"/>
    <mergeCell ref="T629:T630"/>
    <mergeCell ref="U629:U630"/>
    <mergeCell ref="W629:W630"/>
    <mergeCell ref="R660:R661"/>
    <mergeCell ref="Q660:Q661"/>
    <mergeCell ref="O660:O661"/>
    <mergeCell ref="J660:J661"/>
    <mergeCell ref="J629:J630"/>
    <mergeCell ref="N629:N630"/>
    <mergeCell ref="R629:R630"/>
    <mergeCell ref="A637:AF637"/>
    <mergeCell ref="C660:C661"/>
    <mergeCell ref="Y660:Y661"/>
    <mergeCell ref="T660:T661"/>
    <mergeCell ref="A603:AF603"/>
    <mergeCell ref="O629:O630"/>
    <mergeCell ref="P629:P630"/>
    <mergeCell ref="Q629:Q630"/>
    <mergeCell ref="M629:M630"/>
    <mergeCell ref="G629:G630"/>
    <mergeCell ref="D629:D630"/>
    <mergeCell ref="S660:S661"/>
    <mergeCell ref="M660:M661"/>
    <mergeCell ref="D660:D661"/>
    <mergeCell ref="E660:E661"/>
    <mergeCell ref="H660:H661"/>
    <mergeCell ref="F660:F661"/>
    <mergeCell ref="G660:G661"/>
    <mergeCell ref="I660:I661"/>
    <mergeCell ref="H629:H630"/>
    <mergeCell ref="I629:I630"/>
    <mergeCell ref="A606:AF606"/>
    <mergeCell ref="AE660:AE661"/>
    <mergeCell ref="AF660:AF661"/>
    <mergeCell ref="U660:U661"/>
    <mergeCell ref="N660:N661"/>
    <mergeCell ref="X629:X630"/>
    <mergeCell ref="X660:X661"/>
    <mergeCell ref="W660:W661"/>
    <mergeCell ref="AD629:AD630"/>
    <mergeCell ref="AE629:AE630"/>
    <mergeCell ref="AF629:AF630"/>
    <mergeCell ref="Y629:Y630"/>
    <mergeCell ref="Z629:Z630"/>
    <mergeCell ref="AA629:AA630"/>
    <mergeCell ref="AB660:AB661"/>
    <mergeCell ref="T562:T563"/>
    <mergeCell ref="A516:AF516"/>
    <mergeCell ref="A530:AF530"/>
    <mergeCell ref="T531:T532"/>
    <mergeCell ref="W531:W532"/>
    <mergeCell ref="S531:S532"/>
    <mergeCell ref="U562:U563"/>
    <mergeCell ref="AA531:AA532"/>
    <mergeCell ref="A598:AF598"/>
    <mergeCell ref="C531:C532"/>
    <mergeCell ref="Z531:Z532"/>
    <mergeCell ref="Y531:Y532"/>
    <mergeCell ref="F531:F532"/>
    <mergeCell ref="I531:I532"/>
    <mergeCell ref="H531:H532"/>
    <mergeCell ref="G531:G5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4" r:id="rId1"/>
  <rowBreaks count="20" manualBreakCount="20">
    <brk id="35" max="32" man="1"/>
    <brk id="68" max="32" man="1"/>
    <brk id="101" max="32" man="1"/>
    <brk id="134" max="32" man="1"/>
    <brk id="166" max="32" man="1"/>
    <brk id="199" max="32" man="1"/>
    <brk id="231" max="32" man="1"/>
    <brk id="267" max="32" man="1"/>
    <brk id="299" max="32" man="1"/>
    <brk id="332" max="32" man="1"/>
    <brk id="364" max="32" man="1"/>
    <brk id="397" max="32" man="1"/>
    <brk id="428" max="32" man="1"/>
    <brk id="461" max="32" man="1"/>
    <brk id="494" max="32" man="1"/>
    <brk id="528" max="32" man="1"/>
    <brk id="559" max="32" man="1"/>
    <brk id="592" max="32" man="1"/>
    <brk id="626" max="32" man="1"/>
    <brk id="659" max="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CU884"/>
  <sheetViews>
    <sheetView tabSelected="1" view="pageBreakPreview" zoomScale="25" zoomScaleNormal="55" zoomScaleSheetLayoutView="25" workbookViewId="0" topLeftCell="B784">
      <selection activeCell="D791" sqref="D791"/>
    </sheetView>
  </sheetViews>
  <sheetFormatPr defaultColWidth="9.140625" defaultRowHeight="12.75"/>
  <cols>
    <col min="1" max="1" width="18.00390625" style="207" hidden="1" customWidth="1"/>
    <col min="2" max="2" width="115.7109375" style="216" customWidth="1"/>
    <col min="3" max="3" width="40.421875" style="173" customWidth="1"/>
    <col min="4" max="4" width="43.57421875" style="1" customWidth="1"/>
    <col min="5" max="5" width="40.8515625" style="1" customWidth="1"/>
    <col min="6" max="6" width="42.57421875" style="1" customWidth="1"/>
    <col min="7" max="7" width="80.28125" style="1" customWidth="1"/>
    <col min="8" max="8" width="56.421875" style="1" customWidth="1"/>
    <col min="9" max="9" width="54.57421875" style="210" customWidth="1"/>
    <col min="10" max="10" width="9.140625" style="2" customWidth="1"/>
    <col min="11" max="11" width="10.8515625" style="2" bestFit="1" customWidth="1"/>
    <col min="12" max="16384" width="9.140625" style="2" customWidth="1"/>
  </cols>
  <sheetData>
    <row r="1" spans="1:9" ht="65.25" thickBot="1">
      <c r="A1" s="2"/>
      <c r="B1" s="242" t="s">
        <v>94</v>
      </c>
      <c r="C1" s="294" t="s">
        <v>95</v>
      </c>
      <c r="D1" s="239" t="s">
        <v>25</v>
      </c>
      <c r="E1" s="240"/>
      <c r="F1" s="241"/>
      <c r="G1" s="242" t="s">
        <v>58</v>
      </c>
      <c r="H1" s="242" t="s">
        <v>107</v>
      </c>
      <c r="I1" s="244" t="s">
        <v>106</v>
      </c>
    </row>
    <row r="2" spans="1:9" ht="65.25" thickBot="1">
      <c r="A2" s="2"/>
      <c r="B2" s="243"/>
      <c r="C2" s="260"/>
      <c r="D2" s="151" t="s">
        <v>1</v>
      </c>
      <c r="E2" s="152" t="s">
        <v>2</v>
      </c>
      <c r="F2" s="152" t="s">
        <v>3</v>
      </c>
      <c r="G2" s="243"/>
      <c r="H2" s="243"/>
      <c r="I2" s="256"/>
    </row>
    <row r="3" spans="1:9" ht="65.25" thickBot="1">
      <c r="A3" s="2"/>
      <c r="B3" s="153" t="s">
        <v>0</v>
      </c>
      <c r="C3" s="154"/>
      <c r="D3" s="154"/>
      <c r="E3" s="154"/>
      <c r="F3" s="154"/>
      <c r="G3" s="154"/>
      <c r="H3" s="154"/>
      <c r="I3" s="155"/>
    </row>
    <row r="4" spans="1:9" ht="65.25" thickBot="1">
      <c r="A4" s="2"/>
      <c r="B4" s="239" t="s">
        <v>6</v>
      </c>
      <c r="C4" s="240"/>
      <c r="D4" s="240"/>
      <c r="E4" s="240"/>
      <c r="F4" s="240"/>
      <c r="G4" s="240"/>
      <c r="H4" s="240"/>
      <c r="I4" s="241"/>
    </row>
    <row r="5" spans="1:9" ht="129.75" thickBot="1">
      <c r="A5" s="2"/>
      <c r="B5" s="132" t="s">
        <v>171</v>
      </c>
      <c r="C5" s="182" t="s">
        <v>26</v>
      </c>
      <c r="D5" s="157">
        <v>6.68</v>
      </c>
      <c r="E5" s="157">
        <v>7.33</v>
      </c>
      <c r="F5" s="157">
        <v>21.85</v>
      </c>
      <c r="G5" s="157">
        <v>179</v>
      </c>
      <c r="H5" s="157">
        <v>1.17</v>
      </c>
      <c r="I5" s="131">
        <v>1</v>
      </c>
    </row>
    <row r="6" spans="1:9" ht="129.75" thickBot="1">
      <c r="A6" s="2"/>
      <c r="B6" s="113" t="s">
        <v>195</v>
      </c>
      <c r="C6" s="84">
        <v>180</v>
      </c>
      <c r="D6" s="158">
        <v>1.8</v>
      </c>
      <c r="E6" s="158">
        <v>2.1</v>
      </c>
      <c r="F6" s="158">
        <v>18.8</v>
      </c>
      <c r="G6" s="158">
        <f>D6*4+E6*9+F6*4</f>
        <v>101.30000000000001</v>
      </c>
      <c r="H6" s="158">
        <v>0.21</v>
      </c>
      <c r="I6" s="124">
        <v>2</v>
      </c>
    </row>
    <row r="7" spans="1:9" ht="129.75" thickBot="1">
      <c r="A7" s="2"/>
      <c r="B7" s="113" t="s">
        <v>42</v>
      </c>
      <c r="C7" s="86" t="s">
        <v>318</v>
      </c>
      <c r="D7" s="159">
        <v>4.5</v>
      </c>
      <c r="E7" s="159">
        <v>6.92</v>
      </c>
      <c r="F7" s="159">
        <v>24.66</v>
      </c>
      <c r="G7" s="159">
        <f>D7*4+E7*9+F7*4</f>
        <v>178.92000000000002</v>
      </c>
      <c r="H7" s="159">
        <v>0.07</v>
      </c>
      <c r="I7" s="124">
        <v>3</v>
      </c>
    </row>
    <row r="8" spans="1:9" ht="65.25" thickBot="1">
      <c r="A8" s="2"/>
      <c r="B8" s="113" t="s">
        <v>7</v>
      </c>
      <c r="C8" s="86" t="s">
        <v>330</v>
      </c>
      <c r="D8" s="159">
        <f>SUM(D5:D7)</f>
        <v>12.98</v>
      </c>
      <c r="E8" s="159">
        <f>SUM(E5:E7)</f>
        <v>16.35</v>
      </c>
      <c r="F8" s="159">
        <f>SUM(F5:F7)</f>
        <v>65.31</v>
      </c>
      <c r="G8" s="159">
        <f>SUM(G5:G7)</f>
        <v>459.22</v>
      </c>
      <c r="H8" s="159">
        <f>SUM(H5:H7)</f>
        <v>1.45</v>
      </c>
      <c r="I8" s="124"/>
    </row>
    <row r="9" spans="1:9" ht="65.25" thickBot="1">
      <c r="A9" s="2"/>
      <c r="B9" s="239" t="s">
        <v>59</v>
      </c>
      <c r="C9" s="240"/>
      <c r="D9" s="240"/>
      <c r="E9" s="240"/>
      <c r="F9" s="240"/>
      <c r="G9" s="240"/>
      <c r="H9" s="240"/>
      <c r="I9" s="241"/>
    </row>
    <row r="10" spans="1:9" ht="65.25" thickBot="1">
      <c r="A10" s="2"/>
      <c r="B10" s="160" t="s">
        <v>129</v>
      </c>
      <c r="C10" s="161" t="s">
        <v>27</v>
      </c>
      <c r="D10" s="159">
        <v>0.2</v>
      </c>
      <c r="E10" s="159">
        <v>0.1</v>
      </c>
      <c r="F10" s="159">
        <v>10.1</v>
      </c>
      <c r="G10" s="159">
        <v>46</v>
      </c>
      <c r="H10" s="159">
        <v>2</v>
      </c>
      <c r="I10" s="124" t="s">
        <v>37</v>
      </c>
    </row>
    <row r="11" spans="1:9" ht="65.25" thickBot="1">
      <c r="A11" s="2"/>
      <c r="B11" s="113" t="s">
        <v>7</v>
      </c>
      <c r="C11" s="85" t="s">
        <v>27</v>
      </c>
      <c r="D11" s="159">
        <f>SUM(D10)</f>
        <v>0.2</v>
      </c>
      <c r="E11" s="159">
        <f>SUM(E10)</f>
        <v>0.1</v>
      </c>
      <c r="F11" s="159">
        <f>SUM(F10)</f>
        <v>10.1</v>
      </c>
      <c r="G11" s="159">
        <f>SUM(G10)</f>
        <v>46</v>
      </c>
      <c r="H11" s="159">
        <f>SUM(H10)</f>
        <v>2</v>
      </c>
      <c r="I11" s="124"/>
    </row>
    <row r="12" spans="1:9" ht="65.25" thickBot="1">
      <c r="A12" s="2"/>
      <c r="B12" s="239" t="s">
        <v>34</v>
      </c>
      <c r="C12" s="240"/>
      <c r="D12" s="240"/>
      <c r="E12" s="240"/>
      <c r="F12" s="240"/>
      <c r="G12" s="240"/>
      <c r="H12" s="240"/>
      <c r="I12" s="241"/>
    </row>
    <row r="13" spans="1:9" ht="65.25" thickBot="1">
      <c r="A13" s="2"/>
      <c r="B13" s="162" t="s">
        <v>236</v>
      </c>
      <c r="C13" s="163" t="s">
        <v>39</v>
      </c>
      <c r="D13" s="157">
        <v>0.93</v>
      </c>
      <c r="E13" s="157">
        <v>6.03</v>
      </c>
      <c r="F13" s="157">
        <v>6.2</v>
      </c>
      <c r="G13" s="157">
        <v>86.6</v>
      </c>
      <c r="H13" s="157">
        <v>2.69</v>
      </c>
      <c r="I13" s="131">
        <v>4</v>
      </c>
    </row>
    <row r="14" spans="1:9" ht="129.75" thickBot="1">
      <c r="A14" s="2"/>
      <c r="B14" s="113" t="s">
        <v>308</v>
      </c>
      <c r="C14" s="85" t="s">
        <v>289</v>
      </c>
      <c r="D14" s="158">
        <v>2.94</v>
      </c>
      <c r="E14" s="158">
        <v>4.09</v>
      </c>
      <c r="F14" s="158">
        <v>6.86</v>
      </c>
      <c r="G14" s="158">
        <v>88.49</v>
      </c>
      <c r="H14" s="158">
        <v>15.54</v>
      </c>
      <c r="I14" s="123">
        <v>5</v>
      </c>
    </row>
    <row r="15" spans="1:9" ht="65.25" thickBot="1">
      <c r="A15" s="2"/>
      <c r="B15" s="113" t="s">
        <v>158</v>
      </c>
      <c r="C15" s="86" t="s">
        <v>92</v>
      </c>
      <c r="D15" s="159">
        <v>12.24</v>
      </c>
      <c r="E15" s="159">
        <v>13.7</v>
      </c>
      <c r="F15" s="159">
        <v>31.67</v>
      </c>
      <c r="G15" s="159">
        <v>298.97</v>
      </c>
      <c r="H15" s="159">
        <v>2.16</v>
      </c>
      <c r="I15" s="124">
        <v>6</v>
      </c>
    </row>
    <row r="16" spans="1:9" ht="65.25" thickBot="1">
      <c r="A16" s="2"/>
      <c r="B16" s="113" t="s">
        <v>47</v>
      </c>
      <c r="C16" s="87">
        <v>180</v>
      </c>
      <c r="D16" s="159">
        <v>0.4</v>
      </c>
      <c r="E16" s="159">
        <v>0</v>
      </c>
      <c r="F16" s="159">
        <v>22</v>
      </c>
      <c r="G16" s="159">
        <v>92</v>
      </c>
      <c r="H16" s="159">
        <v>0.36</v>
      </c>
      <c r="I16" s="124">
        <v>7</v>
      </c>
    </row>
    <row r="17" spans="1:9" ht="129.75" thickBot="1">
      <c r="A17" s="2"/>
      <c r="B17" s="113" t="s">
        <v>75</v>
      </c>
      <c r="C17" s="87">
        <v>50</v>
      </c>
      <c r="D17" s="159">
        <v>2.8</v>
      </c>
      <c r="E17" s="159">
        <v>0.6</v>
      </c>
      <c r="F17" s="159">
        <v>24.7</v>
      </c>
      <c r="G17" s="159">
        <v>116</v>
      </c>
      <c r="H17" s="159">
        <v>0</v>
      </c>
      <c r="I17" s="124" t="s">
        <v>37</v>
      </c>
    </row>
    <row r="18" spans="1:9" ht="65.25" thickBot="1">
      <c r="A18" s="2"/>
      <c r="B18" s="160" t="s">
        <v>31</v>
      </c>
      <c r="C18" s="87">
        <v>684</v>
      </c>
      <c r="D18" s="158">
        <f>SUM(D13:D17)</f>
        <v>19.31</v>
      </c>
      <c r="E18" s="158">
        <f>SUM(E13:E17)</f>
        <v>24.42</v>
      </c>
      <c r="F18" s="158">
        <f>SUM(F13:F17)</f>
        <v>91.43</v>
      </c>
      <c r="G18" s="158">
        <f>SUM(G13:G17)</f>
        <v>682.06</v>
      </c>
      <c r="H18" s="158">
        <f>SUM(H13:H17)</f>
        <v>20.75</v>
      </c>
      <c r="I18" s="123"/>
    </row>
    <row r="19" spans="1:9" ht="65.25" thickBot="1">
      <c r="A19" s="2"/>
      <c r="B19" s="239" t="s">
        <v>122</v>
      </c>
      <c r="C19" s="240"/>
      <c r="D19" s="240"/>
      <c r="E19" s="240"/>
      <c r="F19" s="240"/>
      <c r="G19" s="240"/>
      <c r="H19" s="240"/>
      <c r="I19" s="241"/>
    </row>
    <row r="20" spans="1:9" ht="129.75" thickBot="1">
      <c r="A20" s="2"/>
      <c r="B20" s="113" t="s">
        <v>237</v>
      </c>
      <c r="C20" s="85" t="s">
        <v>92</v>
      </c>
      <c r="D20" s="158">
        <v>5.22</v>
      </c>
      <c r="E20" s="158">
        <v>5.7</v>
      </c>
      <c r="F20" s="158">
        <v>7.2</v>
      </c>
      <c r="G20" s="158">
        <v>106.2</v>
      </c>
      <c r="H20" s="158">
        <v>1.26</v>
      </c>
      <c r="I20" s="124">
        <v>8.9</v>
      </c>
    </row>
    <row r="21" spans="1:9" ht="194.25" thickBot="1">
      <c r="A21" s="2"/>
      <c r="B21" s="160" t="s">
        <v>238</v>
      </c>
      <c r="C21" s="86" t="s">
        <v>77</v>
      </c>
      <c r="D21" s="158">
        <v>4.51</v>
      </c>
      <c r="E21" s="158">
        <v>5.04</v>
      </c>
      <c r="F21" s="158">
        <v>28.47</v>
      </c>
      <c r="G21" s="158">
        <v>189</v>
      </c>
      <c r="H21" s="158">
        <v>14</v>
      </c>
      <c r="I21" s="124">
        <v>10</v>
      </c>
    </row>
    <row r="22" spans="1:9" ht="65.25" thickBot="1">
      <c r="A22" s="2"/>
      <c r="B22" s="113" t="s">
        <v>7</v>
      </c>
      <c r="C22" s="87">
        <f>C20+C21</f>
        <v>250</v>
      </c>
      <c r="D22" s="159">
        <f>SUM(D20:D21)</f>
        <v>9.73</v>
      </c>
      <c r="E22" s="159">
        <f>SUM(E20:E21)</f>
        <v>10.74</v>
      </c>
      <c r="F22" s="159">
        <f>SUM(F20:F21)</f>
        <v>35.67</v>
      </c>
      <c r="G22" s="159">
        <f>SUM(G20:G21)</f>
        <v>295.2</v>
      </c>
      <c r="H22" s="159">
        <f>SUM(H20:H21)</f>
        <v>15.26</v>
      </c>
      <c r="I22" s="124"/>
    </row>
    <row r="23" spans="1:9" ht="65.25" thickBot="1">
      <c r="A23" s="2"/>
      <c r="B23" s="246" t="s">
        <v>35</v>
      </c>
      <c r="C23" s="247"/>
      <c r="D23" s="247"/>
      <c r="E23" s="247"/>
      <c r="F23" s="247"/>
      <c r="G23" s="247"/>
      <c r="H23" s="247"/>
      <c r="I23" s="248"/>
    </row>
    <row r="24" spans="1:9" ht="65.25" thickBot="1">
      <c r="A24" s="2"/>
      <c r="B24" s="165" t="s">
        <v>188</v>
      </c>
      <c r="C24" s="84">
        <v>90</v>
      </c>
      <c r="D24" s="159">
        <v>6.24</v>
      </c>
      <c r="E24" s="159">
        <v>7.67</v>
      </c>
      <c r="F24" s="159">
        <v>2.67</v>
      </c>
      <c r="G24" s="137">
        <v>103</v>
      </c>
      <c r="H24" s="137">
        <v>0.65</v>
      </c>
      <c r="I24" s="124">
        <v>11</v>
      </c>
    </row>
    <row r="25" spans="1:9" ht="258.75" thickBot="1">
      <c r="A25" s="2"/>
      <c r="B25" s="113" t="s">
        <v>205</v>
      </c>
      <c r="C25" s="85" t="s">
        <v>78</v>
      </c>
      <c r="D25" s="159">
        <v>2.5</v>
      </c>
      <c r="E25" s="159">
        <v>0.08</v>
      </c>
      <c r="F25" s="159">
        <v>4.17</v>
      </c>
      <c r="G25" s="159">
        <v>27.5</v>
      </c>
      <c r="H25" s="159">
        <v>5</v>
      </c>
      <c r="I25" s="124">
        <v>12</v>
      </c>
    </row>
    <row r="26" spans="1:9" ht="65.25" thickBot="1">
      <c r="A26" s="2"/>
      <c r="B26" s="160" t="s">
        <v>291</v>
      </c>
      <c r="C26" s="84">
        <v>180</v>
      </c>
      <c r="D26" s="158">
        <v>1.57</v>
      </c>
      <c r="E26" s="158">
        <v>1.79</v>
      </c>
      <c r="F26" s="158">
        <v>14.61</v>
      </c>
      <c r="G26" s="158">
        <v>80</v>
      </c>
      <c r="H26" s="158">
        <v>0.73</v>
      </c>
      <c r="I26" s="130">
        <v>13</v>
      </c>
    </row>
    <row r="27" spans="1:9" ht="129.75" thickBot="1">
      <c r="A27" s="2"/>
      <c r="B27" s="113" t="s">
        <v>63</v>
      </c>
      <c r="C27" s="87">
        <v>35</v>
      </c>
      <c r="D27" s="159">
        <v>2.8</v>
      </c>
      <c r="E27" s="159">
        <v>0.35</v>
      </c>
      <c r="F27" s="159">
        <v>16.87</v>
      </c>
      <c r="G27" s="159">
        <v>82.6</v>
      </c>
      <c r="H27" s="159">
        <v>0</v>
      </c>
      <c r="I27" s="124" t="s">
        <v>37</v>
      </c>
    </row>
    <row r="28" spans="1:9" ht="194.25" thickBot="1">
      <c r="A28" s="2"/>
      <c r="B28" s="113" t="s">
        <v>204</v>
      </c>
      <c r="C28" s="85" t="s">
        <v>27</v>
      </c>
      <c r="D28" s="159">
        <v>0.4</v>
      </c>
      <c r="E28" s="159">
        <v>0.4</v>
      </c>
      <c r="F28" s="159">
        <v>9.84</v>
      </c>
      <c r="G28" s="159">
        <v>47.16</v>
      </c>
      <c r="H28" s="159">
        <v>10.04</v>
      </c>
      <c r="I28" s="124">
        <v>14</v>
      </c>
    </row>
    <row r="29" spans="1:9" ht="65.25" thickBot="1">
      <c r="A29" s="2"/>
      <c r="B29" s="113" t="s">
        <v>31</v>
      </c>
      <c r="C29" s="87">
        <f>C24+C25+C26+C27+C28</f>
        <v>455</v>
      </c>
      <c r="D29" s="159">
        <f>SUM(D24:D28)</f>
        <v>13.51</v>
      </c>
      <c r="E29" s="159">
        <f>SUM(E24:E28)</f>
        <v>10.29</v>
      </c>
      <c r="F29" s="159">
        <f>SUM(F24:F28)</f>
        <v>48.16</v>
      </c>
      <c r="G29" s="159">
        <f>SUM(G24:G28)</f>
        <v>340.26</v>
      </c>
      <c r="H29" s="159">
        <f>SUM(H24:H28)</f>
        <v>16.42</v>
      </c>
      <c r="I29" s="124"/>
    </row>
    <row r="30" spans="1:9" ht="65.25" thickBot="1">
      <c r="A30" s="2"/>
      <c r="B30" s="113"/>
      <c r="C30" s="86"/>
      <c r="D30" s="151" t="s">
        <v>1</v>
      </c>
      <c r="E30" s="152" t="s">
        <v>2</v>
      </c>
      <c r="F30" s="152" t="s">
        <v>3</v>
      </c>
      <c r="G30" s="83" t="s">
        <v>4</v>
      </c>
      <c r="H30" s="152" t="s">
        <v>5</v>
      </c>
      <c r="I30" s="124"/>
    </row>
    <row r="31" spans="1:9" ht="65.25" thickBot="1">
      <c r="A31" s="2"/>
      <c r="B31" s="166" t="s">
        <v>96</v>
      </c>
      <c r="C31" s="86"/>
      <c r="D31" s="159">
        <f>SUM(D8+D11+D18+D22+D29)</f>
        <v>55.73</v>
      </c>
      <c r="E31" s="159">
        <f>SUM(E8+E11+E18+E22+E29)</f>
        <v>61.900000000000006</v>
      </c>
      <c r="F31" s="159">
        <f>SUM(F8+F11+F18+F22+F29)</f>
        <v>250.67</v>
      </c>
      <c r="G31" s="159">
        <f>SUM(G8+G11+G18+G22+G29)</f>
        <v>1822.74</v>
      </c>
      <c r="H31" s="159">
        <f>SUM(H8+H11+H18+H22+H29)</f>
        <v>55.88</v>
      </c>
      <c r="I31" s="124"/>
    </row>
    <row r="32" spans="1:9" ht="65.25" thickBot="1">
      <c r="A32" s="2"/>
      <c r="B32" s="166" t="s">
        <v>12</v>
      </c>
      <c r="C32" s="86"/>
      <c r="D32" s="159">
        <v>54</v>
      </c>
      <c r="E32" s="159">
        <v>60</v>
      </c>
      <c r="F32" s="159">
        <v>261</v>
      </c>
      <c r="G32" s="159">
        <v>1800</v>
      </c>
      <c r="H32" s="159">
        <v>50</v>
      </c>
      <c r="I32" s="124"/>
    </row>
    <row r="33" spans="1:9" ht="192.75" thickBot="1">
      <c r="A33" s="2"/>
      <c r="B33" s="167" t="s">
        <v>13</v>
      </c>
      <c r="C33" s="150"/>
      <c r="D33" s="137">
        <f>D31*100/D32</f>
        <v>103.20370370370371</v>
      </c>
      <c r="E33" s="137">
        <f>E31*100/E32</f>
        <v>103.16666666666669</v>
      </c>
      <c r="F33" s="137">
        <f>F31*100/F32</f>
        <v>96.04214559386973</v>
      </c>
      <c r="G33" s="137">
        <f>G31*100/G32</f>
        <v>101.26333333333334</v>
      </c>
      <c r="H33" s="137">
        <f>H31*100/H32</f>
        <v>111.76</v>
      </c>
      <c r="I33" s="168"/>
    </row>
    <row r="34" spans="1:9" ht="64.5">
      <c r="A34" s="2"/>
      <c r="B34" s="1" t="s">
        <v>87</v>
      </c>
      <c r="C34" s="1"/>
      <c r="E34" s="171"/>
      <c r="F34" s="171"/>
      <c r="G34" s="171"/>
      <c r="H34" s="171"/>
      <c r="I34" s="172"/>
    </row>
    <row r="35" spans="1:9" ht="75">
      <c r="A35" s="2"/>
      <c r="B35" s="1" t="s">
        <v>349</v>
      </c>
      <c r="I35" s="172"/>
    </row>
    <row r="36" spans="1:9" ht="64.5">
      <c r="A36" s="2"/>
      <c r="B36" s="1" t="s">
        <v>85</v>
      </c>
      <c r="I36" s="172"/>
    </row>
    <row r="37" spans="1:9" ht="75">
      <c r="A37" s="2"/>
      <c r="B37" s="1" t="s">
        <v>350</v>
      </c>
      <c r="C37" s="1"/>
      <c r="E37" s="171"/>
      <c r="F37" s="171"/>
      <c r="G37" s="171"/>
      <c r="H37" s="171"/>
      <c r="I37" s="172"/>
    </row>
    <row r="38" spans="1:9" ht="64.5">
      <c r="A38" s="2"/>
      <c r="B38" s="1" t="s">
        <v>131</v>
      </c>
      <c r="C38" s="1"/>
      <c r="E38" s="171"/>
      <c r="F38" s="171"/>
      <c r="G38" s="171"/>
      <c r="H38" s="171"/>
      <c r="I38" s="172"/>
    </row>
    <row r="39" spans="1:9" ht="65.25" thickBot="1">
      <c r="A39" s="2"/>
      <c r="B39" s="1" t="s">
        <v>84</v>
      </c>
      <c r="I39" s="172"/>
    </row>
    <row r="40" spans="1:9" ht="65.25" thickBot="1">
      <c r="A40" s="2"/>
      <c r="B40" s="242" t="s">
        <v>94</v>
      </c>
      <c r="C40" s="294" t="s">
        <v>95</v>
      </c>
      <c r="D40" s="239" t="s">
        <v>25</v>
      </c>
      <c r="E40" s="240"/>
      <c r="F40" s="241"/>
      <c r="G40" s="242" t="s">
        <v>58</v>
      </c>
      <c r="H40" s="242" t="s">
        <v>107</v>
      </c>
      <c r="I40" s="244" t="s">
        <v>106</v>
      </c>
    </row>
    <row r="41" spans="1:9" ht="65.25" thickBot="1">
      <c r="A41" s="2"/>
      <c r="B41" s="243"/>
      <c r="C41" s="260"/>
      <c r="D41" s="151" t="s">
        <v>1</v>
      </c>
      <c r="E41" s="152" t="s">
        <v>2</v>
      </c>
      <c r="F41" s="152" t="s">
        <v>3</v>
      </c>
      <c r="G41" s="243"/>
      <c r="H41" s="243"/>
      <c r="I41" s="245"/>
    </row>
    <row r="42" spans="1:9" ht="65.25" thickBot="1">
      <c r="A42" s="2"/>
      <c r="B42" s="153" t="s">
        <v>14</v>
      </c>
      <c r="C42" s="154"/>
      <c r="D42" s="154"/>
      <c r="E42" s="154"/>
      <c r="F42" s="154"/>
      <c r="G42" s="154"/>
      <c r="H42" s="154"/>
      <c r="I42" s="155"/>
    </row>
    <row r="43" spans="1:9" ht="65.25" thickBot="1">
      <c r="A43" s="2"/>
      <c r="B43" s="239" t="s">
        <v>6</v>
      </c>
      <c r="C43" s="240"/>
      <c r="D43" s="240"/>
      <c r="E43" s="240"/>
      <c r="F43" s="240"/>
      <c r="G43" s="240"/>
      <c r="H43" s="240"/>
      <c r="I43" s="241"/>
    </row>
    <row r="44" spans="1:9" ht="129.75" thickBot="1">
      <c r="A44" s="2"/>
      <c r="B44" s="165" t="s">
        <v>193</v>
      </c>
      <c r="C44" s="87">
        <v>200</v>
      </c>
      <c r="D44" s="158">
        <v>6.22</v>
      </c>
      <c r="E44" s="158">
        <v>7.14</v>
      </c>
      <c r="F44" s="158">
        <v>25.94</v>
      </c>
      <c r="G44" s="158">
        <v>191</v>
      </c>
      <c r="H44" s="158">
        <v>1.95</v>
      </c>
      <c r="I44" s="124">
        <v>15</v>
      </c>
    </row>
    <row r="45" spans="1:9" ht="65.25" thickBot="1">
      <c r="A45" s="2"/>
      <c r="B45" s="113" t="s">
        <v>17</v>
      </c>
      <c r="C45" s="87">
        <v>180</v>
      </c>
      <c r="D45" s="159">
        <v>2.3</v>
      </c>
      <c r="E45" s="159">
        <v>3.44</v>
      </c>
      <c r="F45" s="159">
        <v>16.89</v>
      </c>
      <c r="G45" s="159">
        <f>D45*4+E45*9+F45*4</f>
        <v>107.72</v>
      </c>
      <c r="H45" s="175">
        <v>1.33</v>
      </c>
      <c r="I45" s="124">
        <v>16</v>
      </c>
    </row>
    <row r="46" spans="1:9" ht="129.75" thickBot="1">
      <c r="A46" s="2"/>
      <c r="B46" s="113" t="s">
        <v>232</v>
      </c>
      <c r="C46" s="85" t="s">
        <v>322</v>
      </c>
      <c r="D46" s="159">
        <v>2.5</v>
      </c>
      <c r="E46" s="159">
        <v>0.4</v>
      </c>
      <c r="F46" s="159">
        <v>32.4</v>
      </c>
      <c r="G46" s="159">
        <f>D46*4+E46*9+F46*4</f>
        <v>143.2</v>
      </c>
      <c r="H46" s="159">
        <v>0.06</v>
      </c>
      <c r="I46" s="124">
        <v>17</v>
      </c>
    </row>
    <row r="47" spans="1:9" ht="65.25" thickBot="1">
      <c r="A47" s="2"/>
      <c r="B47" s="113" t="s">
        <v>7</v>
      </c>
      <c r="C47" s="87">
        <v>442</v>
      </c>
      <c r="D47" s="159">
        <f>SUM(D44:D46)</f>
        <v>11.02</v>
      </c>
      <c r="E47" s="159">
        <f>SUM(E44:E46)</f>
        <v>10.98</v>
      </c>
      <c r="F47" s="159">
        <f>SUM(F44:F46)</f>
        <v>75.22999999999999</v>
      </c>
      <c r="G47" s="159">
        <f>SUM(G44:G46)</f>
        <v>441.92</v>
      </c>
      <c r="H47" s="159">
        <f>SUM(H44:H46)</f>
        <v>3.3400000000000003</v>
      </c>
      <c r="I47" s="124"/>
    </row>
    <row r="48" spans="1:9" ht="65.25" thickBot="1">
      <c r="A48" s="2"/>
      <c r="B48" s="239" t="s">
        <v>59</v>
      </c>
      <c r="C48" s="240"/>
      <c r="D48" s="240"/>
      <c r="E48" s="240"/>
      <c r="F48" s="240"/>
      <c r="G48" s="240"/>
      <c r="H48" s="240"/>
      <c r="I48" s="241"/>
    </row>
    <row r="49" spans="1:9" ht="65.25" thickBot="1">
      <c r="A49" s="2"/>
      <c r="B49" s="160" t="s">
        <v>129</v>
      </c>
      <c r="C49" s="161" t="s">
        <v>27</v>
      </c>
      <c r="D49" s="159">
        <v>0.2</v>
      </c>
      <c r="E49" s="159">
        <v>0.1</v>
      </c>
      <c r="F49" s="159">
        <v>10.1</v>
      </c>
      <c r="G49" s="159">
        <v>46</v>
      </c>
      <c r="H49" s="159">
        <v>2</v>
      </c>
      <c r="I49" s="124" t="s">
        <v>37</v>
      </c>
    </row>
    <row r="50" spans="1:9" ht="65.25" thickBot="1">
      <c r="A50" s="2"/>
      <c r="B50" s="113" t="s">
        <v>7</v>
      </c>
      <c r="C50" s="85" t="s">
        <v>27</v>
      </c>
      <c r="D50" s="159">
        <f>SUM(D49)</f>
        <v>0.2</v>
      </c>
      <c r="E50" s="159">
        <f>SUM(E49)</f>
        <v>0.1</v>
      </c>
      <c r="F50" s="159">
        <f>SUM(F49)</f>
        <v>10.1</v>
      </c>
      <c r="G50" s="159">
        <f>SUM(G49)</f>
        <v>46</v>
      </c>
      <c r="H50" s="159">
        <f>SUM(H49)</f>
        <v>2</v>
      </c>
      <c r="I50" s="124"/>
    </row>
    <row r="51" spans="1:9" ht="65.25" thickBot="1">
      <c r="A51" s="2"/>
      <c r="B51" s="239" t="s">
        <v>34</v>
      </c>
      <c r="C51" s="240"/>
      <c r="D51" s="240"/>
      <c r="E51" s="240"/>
      <c r="F51" s="240"/>
      <c r="G51" s="240"/>
      <c r="H51" s="240"/>
      <c r="I51" s="241"/>
    </row>
    <row r="52" spans="1:9" ht="129.75" thickBot="1">
      <c r="A52" s="2"/>
      <c r="B52" s="176" t="s">
        <v>125</v>
      </c>
      <c r="C52" s="161" t="s">
        <v>39</v>
      </c>
      <c r="D52" s="159">
        <v>0.48</v>
      </c>
      <c r="E52" s="159">
        <v>0.06</v>
      </c>
      <c r="F52" s="159">
        <v>1.5</v>
      </c>
      <c r="G52" s="159">
        <v>8.4</v>
      </c>
      <c r="H52" s="159">
        <v>6</v>
      </c>
      <c r="I52" s="124">
        <v>18</v>
      </c>
    </row>
    <row r="53" spans="1:9" ht="129.75" thickBot="1">
      <c r="A53" s="2"/>
      <c r="B53" s="113" t="s">
        <v>284</v>
      </c>
      <c r="C53" s="85" t="s">
        <v>286</v>
      </c>
      <c r="D53" s="159">
        <v>6.45</v>
      </c>
      <c r="E53" s="159">
        <v>6.62</v>
      </c>
      <c r="F53" s="159">
        <v>14.52</v>
      </c>
      <c r="G53" s="159">
        <v>160</v>
      </c>
      <c r="H53" s="159">
        <v>10.6</v>
      </c>
      <c r="I53" s="124">
        <v>19</v>
      </c>
    </row>
    <row r="54" spans="1:9" ht="65.25" thickBot="1">
      <c r="A54" s="2"/>
      <c r="B54" s="113" t="s">
        <v>176</v>
      </c>
      <c r="C54" s="85" t="s">
        <v>278</v>
      </c>
      <c r="D54" s="159">
        <v>11.57</v>
      </c>
      <c r="E54" s="159">
        <v>4.19</v>
      </c>
      <c r="F54" s="159">
        <v>2.44</v>
      </c>
      <c r="G54" s="159">
        <v>93.75</v>
      </c>
      <c r="H54" s="159">
        <v>0.53</v>
      </c>
      <c r="I54" s="124">
        <v>20</v>
      </c>
    </row>
    <row r="55" spans="1:9" ht="65.25" thickBot="1">
      <c r="A55" s="2"/>
      <c r="B55" s="113" t="s">
        <v>170</v>
      </c>
      <c r="C55" s="84">
        <v>130</v>
      </c>
      <c r="D55" s="159">
        <v>3.35</v>
      </c>
      <c r="E55" s="159">
        <v>6.07</v>
      </c>
      <c r="F55" s="159">
        <v>22.19</v>
      </c>
      <c r="G55" s="159">
        <v>183.73</v>
      </c>
      <c r="H55" s="159">
        <v>5.16</v>
      </c>
      <c r="I55" s="123">
        <v>21</v>
      </c>
    </row>
    <row r="56" spans="1:9" ht="129.75" thickBot="1">
      <c r="A56" s="2"/>
      <c r="B56" s="135" t="s">
        <v>269</v>
      </c>
      <c r="C56" s="177" t="s">
        <v>26</v>
      </c>
      <c r="D56" s="159">
        <v>0</v>
      </c>
      <c r="E56" s="159">
        <v>0</v>
      </c>
      <c r="F56" s="159">
        <v>33.93</v>
      </c>
      <c r="G56" s="159">
        <v>131</v>
      </c>
      <c r="H56" s="159">
        <v>0</v>
      </c>
      <c r="I56" s="123">
        <v>22</v>
      </c>
    </row>
    <row r="57" spans="1:9" ht="129.75" thickBot="1">
      <c r="A57" s="2"/>
      <c r="B57" s="113" t="s">
        <v>75</v>
      </c>
      <c r="C57" s="87">
        <v>50</v>
      </c>
      <c r="D57" s="159">
        <v>2.8</v>
      </c>
      <c r="E57" s="159">
        <v>0.6</v>
      </c>
      <c r="F57" s="159">
        <v>24.7</v>
      </c>
      <c r="G57" s="159">
        <v>116</v>
      </c>
      <c r="H57" s="159">
        <v>0</v>
      </c>
      <c r="I57" s="124" t="s">
        <v>37</v>
      </c>
    </row>
    <row r="58" spans="1:9" ht="65.25" thickBot="1">
      <c r="A58" s="2"/>
      <c r="B58" s="113" t="s">
        <v>7</v>
      </c>
      <c r="C58" s="86" t="s">
        <v>331</v>
      </c>
      <c r="D58" s="159">
        <f>SUM(D52:D57)</f>
        <v>24.650000000000002</v>
      </c>
      <c r="E58" s="159">
        <f>SUM(E52:E57)</f>
        <v>17.540000000000003</v>
      </c>
      <c r="F58" s="159">
        <f>SUM(F52:F57)</f>
        <v>99.28000000000002</v>
      </c>
      <c r="G58" s="159">
        <f>SUM(G52:G57)</f>
        <v>692.88</v>
      </c>
      <c r="H58" s="159">
        <f>SUM(H52:H57)</f>
        <v>22.290000000000003</v>
      </c>
      <c r="I58" s="168"/>
    </row>
    <row r="59" spans="1:9" ht="65.25" thickBot="1">
      <c r="A59" s="2"/>
      <c r="B59" s="239" t="s">
        <v>122</v>
      </c>
      <c r="C59" s="240"/>
      <c r="D59" s="240"/>
      <c r="E59" s="240"/>
      <c r="F59" s="240"/>
      <c r="G59" s="240"/>
      <c r="H59" s="240"/>
      <c r="I59" s="241"/>
    </row>
    <row r="60" spans="1:9" ht="129.75" thickBot="1">
      <c r="A60" s="2"/>
      <c r="B60" s="113" t="s">
        <v>237</v>
      </c>
      <c r="C60" s="85" t="s">
        <v>92</v>
      </c>
      <c r="D60" s="158">
        <v>5.22</v>
      </c>
      <c r="E60" s="158">
        <v>5.7</v>
      </c>
      <c r="F60" s="158">
        <v>7.2</v>
      </c>
      <c r="G60" s="158">
        <v>106.2</v>
      </c>
      <c r="H60" s="158">
        <v>1.26</v>
      </c>
      <c r="I60" s="124">
        <v>8.9</v>
      </c>
    </row>
    <row r="61" spans="1:9" ht="65.25" thickBot="1">
      <c r="A61" s="2"/>
      <c r="B61" s="113" t="s">
        <v>213</v>
      </c>
      <c r="C61" s="161" t="s">
        <v>77</v>
      </c>
      <c r="D61" s="158">
        <v>6.17</v>
      </c>
      <c r="E61" s="158">
        <v>9.48</v>
      </c>
      <c r="F61" s="158">
        <v>37.63</v>
      </c>
      <c r="G61" s="158">
        <v>278</v>
      </c>
      <c r="H61" s="158">
        <v>0.18</v>
      </c>
      <c r="I61" s="124">
        <v>23</v>
      </c>
    </row>
    <row r="62" spans="1:9" ht="65.25" thickBot="1">
      <c r="A62" s="2"/>
      <c r="B62" s="113" t="s">
        <v>7</v>
      </c>
      <c r="C62" s="87">
        <v>250</v>
      </c>
      <c r="D62" s="159">
        <f>SUM(D60:D61)</f>
        <v>11.39</v>
      </c>
      <c r="E62" s="159">
        <f>SUM(E60:E61)</f>
        <v>15.18</v>
      </c>
      <c r="F62" s="159">
        <f>SUM(F60:F61)</f>
        <v>44.830000000000005</v>
      </c>
      <c r="G62" s="159">
        <f>SUM(G60:G61)</f>
        <v>384.2</v>
      </c>
      <c r="H62" s="159">
        <f>SUM(H60:H61)</f>
        <v>1.44</v>
      </c>
      <c r="I62" s="124"/>
    </row>
    <row r="63" spans="1:9" ht="65.25" thickBot="1">
      <c r="A63" s="2"/>
      <c r="B63" s="246" t="s">
        <v>35</v>
      </c>
      <c r="C63" s="247"/>
      <c r="D63" s="247"/>
      <c r="E63" s="247"/>
      <c r="F63" s="247"/>
      <c r="G63" s="247"/>
      <c r="H63" s="247"/>
      <c r="I63" s="248"/>
    </row>
    <row r="64" spans="1:9" ht="65.25" thickBot="1">
      <c r="A64" s="2"/>
      <c r="B64" s="113" t="s">
        <v>163</v>
      </c>
      <c r="C64" s="85" t="s">
        <v>165</v>
      </c>
      <c r="D64" s="159">
        <v>3.98</v>
      </c>
      <c r="E64" s="159">
        <v>3.41</v>
      </c>
      <c r="F64" s="159">
        <v>20.03</v>
      </c>
      <c r="G64" s="159">
        <v>136.96</v>
      </c>
      <c r="H64" s="159">
        <v>23.23</v>
      </c>
      <c r="I64" s="124">
        <v>24</v>
      </c>
    </row>
    <row r="65" spans="1:9" ht="65.25" thickBot="1">
      <c r="A65" s="2"/>
      <c r="B65" s="160" t="s">
        <v>8</v>
      </c>
      <c r="C65" s="177" t="s">
        <v>92</v>
      </c>
      <c r="D65" s="159">
        <v>0</v>
      </c>
      <c r="E65" s="159">
        <v>0</v>
      </c>
      <c r="F65" s="159">
        <v>11.98</v>
      </c>
      <c r="G65" s="159">
        <v>48</v>
      </c>
      <c r="H65" s="159">
        <v>0</v>
      </c>
      <c r="I65" s="123">
        <v>25</v>
      </c>
    </row>
    <row r="66" spans="1:9" ht="129.75" thickBot="1">
      <c r="A66" s="2"/>
      <c r="B66" s="113" t="s">
        <v>63</v>
      </c>
      <c r="C66" s="87">
        <v>35</v>
      </c>
      <c r="D66" s="159">
        <v>2.8</v>
      </c>
      <c r="E66" s="159">
        <v>0.35</v>
      </c>
      <c r="F66" s="159">
        <v>16.87</v>
      </c>
      <c r="G66" s="159">
        <v>82.6</v>
      </c>
      <c r="H66" s="159">
        <v>0</v>
      </c>
      <c r="I66" s="124" t="s">
        <v>37</v>
      </c>
    </row>
    <row r="67" spans="1:9" ht="194.25" thickBot="1">
      <c r="A67" s="2"/>
      <c r="B67" s="113" t="s">
        <v>204</v>
      </c>
      <c r="C67" s="85" t="s">
        <v>77</v>
      </c>
      <c r="D67" s="159">
        <v>0.28</v>
      </c>
      <c r="E67" s="159">
        <v>0.28</v>
      </c>
      <c r="F67" s="159">
        <v>6.89</v>
      </c>
      <c r="G67" s="159">
        <v>33.01</v>
      </c>
      <c r="H67" s="159">
        <v>7.03</v>
      </c>
      <c r="I67" s="124">
        <v>14</v>
      </c>
    </row>
    <row r="68" spans="1:9" ht="65.25" thickBot="1">
      <c r="A68" s="2"/>
      <c r="B68" s="113" t="s">
        <v>7</v>
      </c>
      <c r="C68" s="87">
        <f>C64+C66+C65+C67</f>
        <v>535</v>
      </c>
      <c r="D68" s="159">
        <f>SUM(D64:D67)</f>
        <v>7.06</v>
      </c>
      <c r="E68" s="159">
        <f>SUM(E64:E67)</f>
        <v>4.04</v>
      </c>
      <c r="F68" s="159">
        <f>SUM(F64:F67)</f>
        <v>55.77000000000001</v>
      </c>
      <c r="G68" s="159">
        <f>SUM(G64:G67)</f>
        <v>300.57</v>
      </c>
      <c r="H68" s="159">
        <f>SUM(H64:H67)</f>
        <v>30.26</v>
      </c>
      <c r="I68" s="168"/>
    </row>
    <row r="69" spans="1:9" ht="65.25" thickBot="1">
      <c r="A69" s="2"/>
      <c r="B69" s="113"/>
      <c r="C69" s="86"/>
      <c r="D69" s="151" t="s">
        <v>1</v>
      </c>
      <c r="E69" s="152" t="s">
        <v>2</v>
      </c>
      <c r="F69" s="152" t="s">
        <v>3</v>
      </c>
      <c r="G69" s="83" t="s">
        <v>4</v>
      </c>
      <c r="H69" s="152" t="s">
        <v>5</v>
      </c>
      <c r="I69" s="124"/>
    </row>
    <row r="70" spans="1:9" ht="65.25" thickBot="1">
      <c r="A70" s="2"/>
      <c r="B70" s="166" t="s">
        <v>97</v>
      </c>
      <c r="C70" s="86"/>
      <c r="D70" s="159">
        <f>SUM(D47+D50+D58+D62+D68)</f>
        <v>54.32000000000001</v>
      </c>
      <c r="E70" s="159">
        <f>SUM(E47+E50+E58+E62+E68)</f>
        <v>47.84</v>
      </c>
      <c r="F70" s="159">
        <f>SUM(F47+F50+F58+F62+F68)</f>
        <v>285.21000000000004</v>
      </c>
      <c r="G70" s="159">
        <f>SUM(G47+G50+G58+G62+G68)</f>
        <v>1865.57</v>
      </c>
      <c r="H70" s="159">
        <f>SUM(H47+H50+H58+H62+H68)</f>
        <v>59.330000000000005</v>
      </c>
      <c r="I70" s="124"/>
    </row>
    <row r="71" spans="1:9" ht="65.25" thickBot="1">
      <c r="A71" s="2"/>
      <c r="B71" s="166" t="s">
        <v>12</v>
      </c>
      <c r="C71" s="86"/>
      <c r="D71" s="159">
        <v>54</v>
      </c>
      <c r="E71" s="159">
        <v>60</v>
      </c>
      <c r="F71" s="159">
        <v>261</v>
      </c>
      <c r="G71" s="159">
        <v>1800</v>
      </c>
      <c r="H71" s="159">
        <v>50</v>
      </c>
      <c r="I71" s="124"/>
    </row>
    <row r="72" spans="1:9" ht="192.75" thickBot="1">
      <c r="A72" s="2"/>
      <c r="B72" s="167" t="s">
        <v>13</v>
      </c>
      <c r="C72" s="150"/>
      <c r="D72" s="137">
        <f>D70*100/D71</f>
        <v>100.59259259259261</v>
      </c>
      <c r="E72" s="137">
        <f>E70*100/E71</f>
        <v>79.73333333333333</v>
      </c>
      <c r="F72" s="137">
        <f>F70*100/F71</f>
        <v>109.27586206896554</v>
      </c>
      <c r="G72" s="137">
        <f>G70*100/G71</f>
        <v>103.64277777777778</v>
      </c>
      <c r="H72" s="137">
        <f>H70*100/H71</f>
        <v>118.66000000000003</v>
      </c>
      <c r="I72" s="168"/>
    </row>
    <row r="73" spans="1:9" ht="64.5">
      <c r="A73" s="2"/>
      <c r="B73" s="169"/>
      <c r="C73" s="170"/>
      <c r="D73" s="171"/>
      <c r="E73" s="171"/>
      <c r="F73" s="171"/>
      <c r="G73" s="171"/>
      <c r="H73" s="171"/>
      <c r="I73" s="172"/>
    </row>
    <row r="74" spans="1:9" ht="64.5">
      <c r="A74" s="2"/>
      <c r="B74" s="1" t="s">
        <v>87</v>
      </c>
      <c r="C74" s="1"/>
      <c r="E74" s="171"/>
      <c r="F74" s="171"/>
      <c r="G74" s="171"/>
      <c r="H74" s="171"/>
      <c r="I74" s="172"/>
    </row>
    <row r="75" spans="1:9" ht="75">
      <c r="A75" s="2"/>
      <c r="B75" s="1" t="s">
        <v>349</v>
      </c>
      <c r="I75" s="172"/>
    </row>
    <row r="76" spans="1:9" ht="64.5">
      <c r="A76" s="2"/>
      <c r="B76" s="1" t="s">
        <v>85</v>
      </c>
      <c r="I76" s="172"/>
    </row>
    <row r="77" spans="1:9" ht="75">
      <c r="A77" s="2"/>
      <c r="B77" s="1" t="s">
        <v>350</v>
      </c>
      <c r="C77" s="1"/>
      <c r="E77" s="171"/>
      <c r="F77" s="171"/>
      <c r="G77" s="171"/>
      <c r="H77" s="171"/>
      <c r="I77" s="172"/>
    </row>
    <row r="78" spans="1:9" ht="64.5">
      <c r="A78" s="2"/>
      <c r="B78" s="1" t="s">
        <v>131</v>
      </c>
      <c r="C78" s="1"/>
      <c r="E78" s="171"/>
      <c r="F78" s="171"/>
      <c r="G78" s="171"/>
      <c r="H78" s="171"/>
      <c r="I78" s="172"/>
    </row>
    <row r="79" spans="1:9" ht="65.25" thickBot="1">
      <c r="A79" s="2"/>
      <c r="B79" s="1" t="s">
        <v>84</v>
      </c>
      <c r="I79" s="172"/>
    </row>
    <row r="80" spans="1:9" ht="65.25" thickBot="1">
      <c r="A80" s="2"/>
      <c r="B80" s="242" t="s">
        <v>94</v>
      </c>
      <c r="C80" s="294" t="s">
        <v>95</v>
      </c>
      <c r="D80" s="239" t="s">
        <v>25</v>
      </c>
      <c r="E80" s="240"/>
      <c r="F80" s="241"/>
      <c r="G80" s="242" t="s">
        <v>58</v>
      </c>
      <c r="H80" s="242" t="s">
        <v>107</v>
      </c>
      <c r="I80" s="244" t="s">
        <v>106</v>
      </c>
    </row>
    <row r="81" spans="1:9" ht="65.25" thickBot="1">
      <c r="A81" s="2"/>
      <c r="B81" s="243"/>
      <c r="C81" s="260"/>
      <c r="D81" s="151" t="s">
        <v>1</v>
      </c>
      <c r="E81" s="152" t="s">
        <v>2</v>
      </c>
      <c r="F81" s="152" t="s">
        <v>3</v>
      </c>
      <c r="G81" s="243"/>
      <c r="H81" s="243"/>
      <c r="I81" s="245"/>
    </row>
    <row r="82" spans="1:9" ht="65.25" thickBot="1">
      <c r="A82" s="2"/>
      <c r="B82" s="153" t="s">
        <v>15</v>
      </c>
      <c r="C82" s="154"/>
      <c r="D82" s="154"/>
      <c r="E82" s="154"/>
      <c r="F82" s="154"/>
      <c r="G82" s="154"/>
      <c r="H82" s="154"/>
      <c r="I82" s="155"/>
    </row>
    <row r="83" spans="1:9" ht="65.25" thickBot="1">
      <c r="A83" s="2"/>
      <c r="B83" s="239" t="s">
        <v>6</v>
      </c>
      <c r="C83" s="240"/>
      <c r="D83" s="240"/>
      <c r="E83" s="240"/>
      <c r="F83" s="240"/>
      <c r="G83" s="240"/>
      <c r="H83" s="240"/>
      <c r="I83" s="241"/>
    </row>
    <row r="84" spans="1:9" ht="129.75" thickBot="1">
      <c r="A84" s="2"/>
      <c r="B84" s="179" t="s">
        <v>209</v>
      </c>
      <c r="C84" s="87">
        <v>200</v>
      </c>
      <c r="D84" s="158">
        <v>7.21</v>
      </c>
      <c r="E84" s="158">
        <v>7.77</v>
      </c>
      <c r="F84" s="158">
        <v>23.79</v>
      </c>
      <c r="G84" s="158">
        <v>193</v>
      </c>
      <c r="H84" s="158">
        <v>1.17</v>
      </c>
      <c r="I84" s="123">
        <v>26</v>
      </c>
    </row>
    <row r="85" spans="1:9" ht="65.25" thickBot="1">
      <c r="A85" s="2"/>
      <c r="B85" s="160" t="s">
        <v>8</v>
      </c>
      <c r="C85" s="177" t="s">
        <v>92</v>
      </c>
      <c r="D85" s="159">
        <v>0</v>
      </c>
      <c r="E85" s="159">
        <v>0</v>
      </c>
      <c r="F85" s="159">
        <v>11.98</v>
      </c>
      <c r="G85" s="159">
        <v>48</v>
      </c>
      <c r="H85" s="159">
        <v>0</v>
      </c>
      <c r="I85" s="123">
        <v>25</v>
      </c>
    </row>
    <row r="86" spans="1:9" ht="65.25" thickBot="1">
      <c r="A86" s="2"/>
      <c r="B86" s="113" t="s">
        <v>40</v>
      </c>
      <c r="C86" s="177" t="s">
        <v>320</v>
      </c>
      <c r="D86" s="159">
        <v>2.8</v>
      </c>
      <c r="E86" s="159">
        <v>4.69</v>
      </c>
      <c r="F86" s="159">
        <v>24.68</v>
      </c>
      <c r="G86" s="159">
        <f>D86*4+E86*9+F86*4</f>
        <v>152.13</v>
      </c>
      <c r="H86" s="159">
        <v>0</v>
      </c>
      <c r="I86" s="124">
        <v>27</v>
      </c>
    </row>
    <row r="87" spans="1:9" ht="65.25" thickBot="1">
      <c r="A87" s="2"/>
      <c r="B87" s="113" t="s">
        <v>7</v>
      </c>
      <c r="C87" s="86" t="s">
        <v>332</v>
      </c>
      <c r="D87" s="159">
        <f>SUM(D84:D86)</f>
        <v>10.01</v>
      </c>
      <c r="E87" s="159">
        <f>SUM(E84+E85+E86)</f>
        <v>12.46</v>
      </c>
      <c r="F87" s="159">
        <f>SUM(F84+F85+F86)</f>
        <v>60.449999999999996</v>
      </c>
      <c r="G87" s="159">
        <f>SUM(G84+G85+G86)</f>
        <v>393.13</v>
      </c>
      <c r="H87" s="159">
        <f>SUM(H84+H85+H86)</f>
        <v>1.17</v>
      </c>
      <c r="I87" s="124"/>
    </row>
    <row r="88" spans="1:9" ht="65.25" thickBot="1">
      <c r="A88" s="2"/>
      <c r="B88" s="239" t="s">
        <v>59</v>
      </c>
      <c r="C88" s="240"/>
      <c r="D88" s="240"/>
      <c r="E88" s="240"/>
      <c r="F88" s="240"/>
      <c r="G88" s="240"/>
      <c r="H88" s="240"/>
      <c r="I88" s="241"/>
    </row>
    <row r="89" spans="1:9" ht="65.25" thickBot="1">
      <c r="A89" s="2"/>
      <c r="B89" s="160" t="s">
        <v>129</v>
      </c>
      <c r="C89" s="161" t="s">
        <v>27</v>
      </c>
      <c r="D89" s="159">
        <v>0.2</v>
      </c>
      <c r="E89" s="159">
        <v>0.1</v>
      </c>
      <c r="F89" s="159">
        <v>10.1</v>
      </c>
      <c r="G89" s="159">
        <v>46</v>
      </c>
      <c r="H89" s="159">
        <v>2</v>
      </c>
      <c r="I89" s="124" t="s">
        <v>37</v>
      </c>
    </row>
    <row r="90" spans="1:9" ht="65.25" thickBot="1">
      <c r="A90" s="2"/>
      <c r="B90" s="113" t="s">
        <v>7</v>
      </c>
      <c r="C90" s="85" t="s">
        <v>27</v>
      </c>
      <c r="D90" s="159">
        <f>SUM(D89)</f>
        <v>0.2</v>
      </c>
      <c r="E90" s="159">
        <f>SUM(E89)</f>
        <v>0.1</v>
      </c>
      <c r="F90" s="159">
        <f>SUM(F89)</f>
        <v>10.1</v>
      </c>
      <c r="G90" s="159">
        <f>SUM(G89)</f>
        <v>46</v>
      </c>
      <c r="H90" s="159">
        <f>SUM(H89)</f>
        <v>2</v>
      </c>
      <c r="I90" s="124"/>
    </row>
    <row r="91" spans="1:9" ht="65.25" thickBot="1">
      <c r="A91" s="2"/>
      <c r="B91" s="239" t="s">
        <v>34</v>
      </c>
      <c r="C91" s="240"/>
      <c r="D91" s="240"/>
      <c r="E91" s="240"/>
      <c r="F91" s="240"/>
      <c r="G91" s="240"/>
      <c r="H91" s="240"/>
      <c r="I91" s="241"/>
    </row>
    <row r="92" spans="1:9" ht="129.75" thickBot="1">
      <c r="A92" s="2"/>
      <c r="B92" s="132" t="s">
        <v>296</v>
      </c>
      <c r="C92" s="180" t="s">
        <v>39</v>
      </c>
      <c r="D92" s="157">
        <v>1.43</v>
      </c>
      <c r="E92" s="157">
        <v>5.46</v>
      </c>
      <c r="F92" s="157">
        <v>0.6</v>
      </c>
      <c r="G92" s="157">
        <v>78</v>
      </c>
      <c r="H92" s="157">
        <v>1.59</v>
      </c>
      <c r="I92" s="129">
        <v>28</v>
      </c>
    </row>
    <row r="93" spans="1:9" ht="129.75" thickBot="1">
      <c r="A93" s="2"/>
      <c r="B93" s="113" t="s">
        <v>309</v>
      </c>
      <c r="C93" s="86" t="s">
        <v>315</v>
      </c>
      <c r="D93" s="159">
        <v>4.63</v>
      </c>
      <c r="E93" s="159">
        <v>4.98</v>
      </c>
      <c r="F93" s="159">
        <v>9.82</v>
      </c>
      <c r="G93" s="159">
        <v>113.33</v>
      </c>
      <c r="H93" s="159">
        <v>6.78</v>
      </c>
      <c r="I93" s="124">
        <v>29</v>
      </c>
    </row>
    <row r="94" spans="1:9" ht="129.75" thickBot="1">
      <c r="A94" s="2"/>
      <c r="B94" s="113" t="s">
        <v>277</v>
      </c>
      <c r="C94" s="84">
        <v>25</v>
      </c>
      <c r="D94" s="159">
        <v>0.73</v>
      </c>
      <c r="E94" s="159">
        <v>8.02</v>
      </c>
      <c r="F94" s="159">
        <v>2.39</v>
      </c>
      <c r="G94" s="159">
        <v>82</v>
      </c>
      <c r="H94" s="159">
        <v>0.1</v>
      </c>
      <c r="I94" s="124">
        <v>30</v>
      </c>
    </row>
    <row r="95" spans="1:9" ht="129.75" thickBot="1">
      <c r="A95" s="2"/>
      <c r="B95" s="113" t="s">
        <v>45</v>
      </c>
      <c r="C95" s="85" t="s">
        <v>29</v>
      </c>
      <c r="D95" s="159">
        <v>9.3</v>
      </c>
      <c r="E95" s="159">
        <v>11.16</v>
      </c>
      <c r="F95" s="159">
        <v>8.71</v>
      </c>
      <c r="G95" s="159">
        <f>D95*4+E95*9+F95*4</f>
        <v>172.48</v>
      </c>
      <c r="H95" s="159">
        <v>0.88</v>
      </c>
      <c r="I95" s="124">
        <v>31</v>
      </c>
    </row>
    <row r="96" spans="1:9" ht="65.25" thickBot="1">
      <c r="A96" s="2"/>
      <c r="B96" s="113" t="s">
        <v>41</v>
      </c>
      <c r="C96" s="84">
        <v>130</v>
      </c>
      <c r="D96" s="159">
        <v>2.4</v>
      </c>
      <c r="E96" s="159">
        <v>4.53</v>
      </c>
      <c r="F96" s="159">
        <v>15.66</v>
      </c>
      <c r="G96" s="159">
        <v>112.95</v>
      </c>
      <c r="H96" s="159">
        <v>13.23</v>
      </c>
      <c r="I96" s="123">
        <v>32</v>
      </c>
    </row>
    <row r="97" spans="1:9" ht="129.75" thickBot="1">
      <c r="A97" s="2"/>
      <c r="B97" s="113" t="s">
        <v>235</v>
      </c>
      <c r="C97" s="87">
        <v>180</v>
      </c>
      <c r="D97" s="159">
        <v>0.29</v>
      </c>
      <c r="E97" s="159">
        <v>0.13</v>
      </c>
      <c r="F97" s="159">
        <v>17.51</v>
      </c>
      <c r="G97" s="159">
        <v>72</v>
      </c>
      <c r="H97" s="159">
        <v>59</v>
      </c>
      <c r="I97" s="124">
        <v>33</v>
      </c>
    </row>
    <row r="98" spans="1:9" ht="129.75" thickBot="1">
      <c r="A98" s="2"/>
      <c r="B98" s="113" t="s">
        <v>75</v>
      </c>
      <c r="C98" s="87">
        <v>50</v>
      </c>
      <c r="D98" s="159">
        <v>2.8</v>
      </c>
      <c r="E98" s="159">
        <v>0.6</v>
      </c>
      <c r="F98" s="159">
        <v>24.7</v>
      </c>
      <c r="G98" s="159">
        <v>116</v>
      </c>
      <c r="H98" s="159">
        <v>0</v>
      </c>
      <c r="I98" s="124" t="s">
        <v>37</v>
      </c>
    </row>
    <row r="99" spans="1:9" ht="65.25" thickBot="1">
      <c r="A99" s="2"/>
      <c r="B99" s="113" t="s">
        <v>7</v>
      </c>
      <c r="C99" s="87">
        <v>736</v>
      </c>
      <c r="D99" s="159">
        <f>SUM(D92:D98)</f>
        <v>21.58</v>
      </c>
      <c r="E99" s="159">
        <f>SUM(E92:E98)</f>
        <v>34.88</v>
      </c>
      <c r="F99" s="159">
        <f>SUM(F92:F98)</f>
        <v>79.39000000000001</v>
      </c>
      <c r="G99" s="159">
        <f>SUM(G92:G98)</f>
        <v>746.76</v>
      </c>
      <c r="H99" s="159">
        <f>SUM(H92:H98)</f>
        <v>81.58</v>
      </c>
      <c r="I99" s="124"/>
    </row>
    <row r="100" spans="1:9" ht="65.25" thickBot="1">
      <c r="A100" s="2"/>
      <c r="B100" s="239" t="s">
        <v>122</v>
      </c>
      <c r="C100" s="240"/>
      <c r="D100" s="240"/>
      <c r="E100" s="240"/>
      <c r="F100" s="240"/>
      <c r="G100" s="240"/>
      <c r="H100" s="240"/>
      <c r="I100" s="241"/>
    </row>
    <row r="101" spans="1:9" ht="129.75" thickBot="1">
      <c r="A101" s="2"/>
      <c r="B101" s="113" t="s">
        <v>237</v>
      </c>
      <c r="C101" s="85" t="s">
        <v>92</v>
      </c>
      <c r="D101" s="158">
        <v>5.22</v>
      </c>
      <c r="E101" s="158">
        <v>5.7</v>
      </c>
      <c r="F101" s="158">
        <v>7.2</v>
      </c>
      <c r="G101" s="158">
        <v>106.2</v>
      </c>
      <c r="H101" s="158">
        <v>1.26</v>
      </c>
      <c r="I101" s="124">
        <v>8.9</v>
      </c>
    </row>
    <row r="102" spans="1:9" ht="65.25" thickBot="1">
      <c r="A102" s="2"/>
      <c r="B102" s="132" t="s">
        <v>212</v>
      </c>
      <c r="C102" s="180" t="s">
        <v>77</v>
      </c>
      <c r="D102" s="181">
        <v>4.2</v>
      </c>
      <c r="E102" s="181">
        <v>5.6</v>
      </c>
      <c r="F102" s="181">
        <v>20.3</v>
      </c>
      <c r="G102" s="181">
        <v>165.3</v>
      </c>
      <c r="H102" s="181">
        <v>0.27</v>
      </c>
      <c r="I102" s="131">
        <v>34</v>
      </c>
    </row>
    <row r="103" spans="1:9" ht="65.25" thickBot="1">
      <c r="A103" s="2"/>
      <c r="B103" s="113" t="s">
        <v>7</v>
      </c>
      <c r="C103" s="87">
        <v>250</v>
      </c>
      <c r="D103" s="159">
        <f>SUM(D101:D102)</f>
        <v>9.42</v>
      </c>
      <c r="E103" s="159">
        <f>SUM(E101:E102)</f>
        <v>11.3</v>
      </c>
      <c r="F103" s="159">
        <f>SUM(F101:F102)</f>
        <v>27.5</v>
      </c>
      <c r="G103" s="159">
        <f>SUM(G101:G102)</f>
        <v>271.5</v>
      </c>
      <c r="H103" s="159">
        <f>SUM(H101:H102)</f>
        <v>1.53</v>
      </c>
      <c r="I103" s="124"/>
    </row>
    <row r="104" spans="1:9" ht="65.25" thickBot="1">
      <c r="A104" s="2"/>
      <c r="B104" s="246" t="s">
        <v>35</v>
      </c>
      <c r="C104" s="247"/>
      <c r="D104" s="247"/>
      <c r="E104" s="247"/>
      <c r="F104" s="247"/>
      <c r="G104" s="247"/>
      <c r="H104" s="247"/>
      <c r="I104" s="248"/>
    </row>
    <row r="105" spans="1:9" ht="194.25" thickBot="1">
      <c r="A105" s="2"/>
      <c r="B105" s="132" t="s">
        <v>266</v>
      </c>
      <c r="C105" s="182" t="s">
        <v>283</v>
      </c>
      <c r="D105" s="157">
        <v>14.19</v>
      </c>
      <c r="E105" s="157">
        <v>17.5</v>
      </c>
      <c r="F105" s="157">
        <v>37.52</v>
      </c>
      <c r="G105" s="157">
        <v>364.39</v>
      </c>
      <c r="H105" s="157">
        <v>0.42</v>
      </c>
      <c r="I105" s="129">
        <v>35</v>
      </c>
    </row>
    <row r="106" spans="1:9" ht="129.75" thickBot="1">
      <c r="A106" s="2"/>
      <c r="B106" s="113" t="s">
        <v>88</v>
      </c>
      <c r="C106" s="87">
        <v>180</v>
      </c>
      <c r="D106" s="158">
        <v>2.5</v>
      </c>
      <c r="E106" s="158">
        <v>3.5</v>
      </c>
      <c r="F106" s="158">
        <v>17.01</v>
      </c>
      <c r="G106" s="158">
        <v>109.54</v>
      </c>
      <c r="H106" s="158">
        <v>1.33</v>
      </c>
      <c r="I106" s="124">
        <v>36</v>
      </c>
    </row>
    <row r="107" spans="1:9" ht="194.25" thickBot="1">
      <c r="A107" s="2"/>
      <c r="B107" s="113" t="s">
        <v>204</v>
      </c>
      <c r="C107" s="85" t="s">
        <v>27</v>
      </c>
      <c r="D107" s="159">
        <v>0.4</v>
      </c>
      <c r="E107" s="159">
        <v>0.4</v>
      </c>
      <c r="F107" s="159">
        <v>9.84</v>
      </c>
      <c r="G107" s="159">
        <v>47.16</v>
      </c>
      <c r="H107" s="159">
        <v>10.04</v>
      </c>
      <c r="I107" s="124">
        <v>14</v>
      </c>
    </row>
    <row r="108" spans="1:9" ht="65.25" thickBot="1">
      <c r="A108" s="2"/>
      <c r="B108" s="113" t="s">
        <v>7</v>
      </c>
      <c r="C108" s="87">
        <v>453</v>
      </c>
      <c r="D108" s="159">
        <f>SUM(D105:D107)</f>
        <v>17.089999999999996</v>
      </c>
      <c r="E108" s="159">
        <f>SUM(E105:E107)</f>
        <v>21.4</v>
      </c>
      <c r="F108" s="159">
        <f>SUM(F105:F107)</f>
        <v>64.37</v>
      </c>
      <c r="G108" s="159">
        <f>SUM(G105:G107)</f>
        <v>521.09</v>
      </c>
      <c r="H108" s="159">
        <f>SUM(H105:H107)</f>
        <v>11.79</v>
      </c>
      <c r="I108" s="124"/>
    </row>
    <row r="109" spans="1:9" ht="65.25" thickBot="1">
      <c r="A109" s="2"/>
      <c r="B109" s="113"/>
      <c r="C109" s="86"/>
      <c r="D109" s="151" t="s">
        <v>1</v>
      </c>
      <c r="E109" s="152" t="s">
        <v>2</v>
      </c>
      <c r="F109" s="152" t="s">
        <v>3</v>
      </c>
      <c r="G109" s="83" t="s">
        <v>4</v>
      </c>
      <c r="H109" s="152" t="s">
        <v>5</v>
      </c>
      <c r="I109" s="124"/>
    </row>
    <row r="110" spans="1:9" ht="65.25" thickBot="1">
      <c r="A110" s="2"/>
      <c r="B110" s="166" t="s">
        <v>98</v>
      </c>
      <c r="C110" s="86"/>
      <c r="D110" s="159">
        <f>SUM(D87+D90+D99+D103+D108)</f>
        <v>58.3</v>
      </c>
      <c r="E110" s="159">
        <f>SUM(E87+E90+E99+E103+E108)</f>
        <v>80.14000000000001</v>
      </c>
      <c r="F110" s="159">
        <f>SUM(F87+F90+F99+F103+F108)</f>
        <v>241.81</v>
      </c>
      <c r="G110" s="159">
        <f>SUM(G87+G90+G99+G103+G108)</f>
        <v>1978.48</v>
      </c>
      <c r="H110" s="159">
        <f>SUM(H87+H90+H99+H103+H108)</f>
        <v>98.07</v>
      </c>
      <c r="I110" s="124"/>
    </row>
    <row r="111" spans="1:9" ht="65.25" thickBot="1">
      <c r="A111" s="2"/>
      <c r="B111" s="166" t="s">
        <v>12</v>
      </c>
      <c r="C111" s="86"/>
      <c r="D111" s="159">
        <v>54</v>
      </c>
      <c r="E111" s="159">
        <v>60</v>
      </c>
      <c r="F111" s="159">
        <v>261</v>
      </c>
      <c r="G111" s="159">
        <v>1800</v>
      </c>
      <c r="H111" s="159">
        <v>50</v>
      </c>
      <c r="I111" s="124"/>
    </row>
    <row r="112" spans="1:9" ht="192.75" thickBot="1">
      <c r="A112" s="2"/>
      <c r="B112" s="167" t="s">
        <v>13</v>
      </c>
      <c r="C112" s="150"/>
      <c r="D112" s="137">
        <f>D110*100/D111</f>
        <v>107.96296296296296</v>
      </c>
      <c r="E112" s="137">
        <f>E110*100/E111</f>
        <v>133.5666666666667</v>
      </c>
      <c r="F112" s="137">
        <f>F110*100/F111</f>
        <v>92.64750957854406</v>
      </c>
      <c r="G112" s="137">
        <f>G110*100/G111</f>
        <v>109.91555555555556</v>
      </c>
      <c r="H112" s="137">
        <f>H110*100/H111</f>
        <v>196.14</v>
      </c>
      <c r="I112" s="168"/>
    </row>
    <row r="113" spans="1:9" ht="64.5">
      <c r="A113" s="2"/>
      <c r="B113" s="1" t="s">
        <v>87</v>
      </c>
      <c r="C113" s="1"/>
      <c r="E113" s="171"/>
      <c r="F113" s="171"/>
      <c r="G113" s="171"/>
      <c r="H113" s="171"/>
      <c r="I113" s="172"/>
    </row>
    <row r="114" spans="1:9" ht="75">
      <c r="A114" s="2"/>
      <c r="B114" s="1" t="s">
        <v>349</v>
      </c>
      <c r="I114" s="172"/>
    </row>
    <row r="115" spans="1:9" ht="64.5">
      <c r="A115" s="2"/>
      <c r="B115" s="1" t="s">
        <v>85</v>
      </c>
      <c r="I115" s="172"/>
    </row>
    <row r="116" spans="1:9" ht="75">
      <c r="A116" s="2"/>
      <c r="B116" s="1" t="s">
        <v>350</v>
      </c>
      <c r="C116" s="1"/>
      <c r="E116" s="171"/>
      <c r="F116" s="171"/>
      <c r="G116" s="171"/>
      <c r="H116" s="171"/>
      <c r="I116" s="172"/>
    </row>
    <row r="117" spans="1:9" ht="64.5">
      <c r="A117" s="2"/>
      <c r="B117" s="1" t="s">
        <v>131</v>
      </c>
      <c r="C117" s="1"/>
      <c r="E117" s="171"/>
      <c r="F117" s="171"/>
      <c r="G117" s="171"/>
      <c r="H117" s="171"/>
      <c r="I117" s="172"/>
    </row>
    <row r="118" spans="1:9" ht="65.25" thickBot="1">
      <c r="A118" s="2"/>
      <c r="B118" s="1" t="s">
        <v>84</v>
      </c>
      <c r="I118" s="172"/>
    </row>
    <row r="119" spans="1:9" ht="65.25" thickBot="1">
      <c r="A119" s="2"/>
      <c r="B119" s="242" t="s">
        <v>94</v>
      </c>
      <c r="C119" s="294" t="s">
        <v>95</v>
      </c>
      <c r="D119" s="239" t="s">
        <v>25</v>
      </c>
      <c r="E119" s="240"/>
      <c r="F119" s="241"/>
      <c r="G119" s="242" t="s">
        <v>58</v>
      </c>
      <c r="H119" s="242" t="s">
        <v>107</v>
      </c>
      <c r="I119" s="244" t="s">
        <v>106</v>
      </c>
    </row>
    <row r="120" spans="1:9" ht="65.25" thickBot="1">
      <c r="A120" s="2"/>
      <c r="B120" s="243"/>
      <c r="C120" s="260"/>
      <c r="D120" s="151" t="s">
        <v>1</v>
      </c>
      <c r="E120" s="152" t="s">
        <v>2</v>
      </c>
      <c r="F120" s="152" t="s">
        <v>3</v>
      </c>
      <c r="G120" s="243"/>
      <c r="H120" s="243"/>
      <c r="I120" s="245"/>
    </row>
    <row r="121" spans="1:9" ht="65.25" thickBot="1">
      <c r="A121" s="2"/>
      <c r="B121" s="153" t="s">
        <v>16</v>
      </c>
      <c r="C121" s="154"/>
      <c r="D121" s="154"/>
      <c r="E121" s="154"/>
      <c r="F121" s="154"/>
      <c r="G121" s="154"/>
      <c r="H121" s="154"/>
      <c r="I121" s="155"/>
    </row>
    <row r="122" spans="1:9" ht="65.25" thickBot="1">
      <c r="A122" s="2"/>
      <c r="B122" s="239" t="s">
        <v>6</v>
      </c>
      <c r="C122" s="240"/>
      <c r="D122" s="240"/>
      <c r="E122" s="240"/>
      <c r="F122" s="240"/>
      <c r="G122" s="240"/>
      <c r="H122" s="240"/>
      <c r="I122" s="241"/>
    </row>
    <row r="123" spans="1:9" ht="65.25" thickBot="1">
      <c r="A123" s="2"/>
      <c r="B123" s="179" t="s">
        <v>239</v>
      </c>
      <c r="C123" s="87">
        <v>200</v>
      </c>
      <c r="D123" s="158">
        <v>7.12</v>
      </c>
      <c r="E123" s="158">
        <v>8.23</v>
      </c>
      <c r="F123" s="158">
        <v>21.7</v>
      </c>
      <c r="G123" s="158">
        <v>188</v>
      </c>
      <c r="H123" s="158">
        <v>1.17</v>
      </c>
      <c r="I123" s="123">
        <v>37</v>
      </c>
    </row>
    <row r="124" spans="1:9" ht="65.25" thickBot="1">
      <c r="A124" s="2"/>
      <c r="B124" s="113" t="s">
        <v>17</v>
      </c>
      <c r="C124" s="87">
        <v>180</v>
      </c>
      <c r="D124" s="159">
        <v>2.3</v>
      </c>
      <c r="E124" s="159">
        <v>3.44</v>
      </c>
      <c r="F124" s="159">
        <v>16.89</v>
      </c>
      <c r="G124" s="159">
        <f>D124*4+E124*9+F124*4</f>
        <v>107.72</v>
      </c>
      <c r="H124" s="175">
        <v>1.33</v>
      </c>
      <c r="I124" s="124">
        <v>16</v>
      </c>
    </row>
    <row r="125" spans="1:9" ht="129.75" thickBot="1">
      <c r="A125" s="2"/>
      <c r="B125" s="113" t="s">
        <v>42</v>
      </c>
      <c r="C125" s="86" t="s">
        <v>318</v>
      </c>
      <c r="D125" s="159">
        <v>4.5</v>
      </c>
      <c r="E125" s="159">
        <v>6.92</v>
      </c>
      <c r="F125" s="159">
        <v>24.66</v>
      </c>
      <c r="G125" s="159">
        <f>D125*4+E125*9+F125*4</f>
        <v>178.92000000000002</v>
      </c>
      <c r="H125" s="159">
        <v>0.07</v>
      </c>
      <c r="I125" s="124">
        <v>3</v>
      </c>
    </row>
    <row r="126" spans="1:9" ht="65.25" thickBot="1">
      <c r="A126" s="2"/>
      <c r="B126" s="113" t="s">
        <v>7</v>
      </c>
      <c r="C126" s="86" t="s">
        <v>330</v>
      </c>
      <c r="D126" s="159">
        <f>SUM(D123:D125)</f>
        <v>13.92</v>
      </c>
      <c r="E126" s="159">
        <f>SUM(E123:E125)</f>
        <v>18.59</v>
      </c>
      <c r="F126" s="159">
        <f>SUM(F123:F125)</f>
        <v>63.25</v>
      </c>
      <c r="G126" s="159">
        <f>SUM(G123:G125)</f>
        <v>474.64000000000004</v>
      </c>
      <c r="H126" s="159">
        <f>SUM(H123:H125)</f>
        <v>2.57</v>
      </c>
      <c r="I126" s="124"/>
    </row>
    <row r="127" spans="1:9" ht="65.25" thickBot="1">
      <c r="A127" s="2"/>
      <c r="B127" s="239" t="s">
        <v>59</v>
      </c>
      <c r="C127" s="240"/>
      <c r="D127" s="240"/>
      <c r="E127" s="240"/>
      <c r="F127" s="240"/>
      <c r="G127" s="240"/>
      <c r="H127" s="240"/>
      <c r="I127" s="241"/>
    </row>
    <row r="128" spans="1:9" ht="65.25" thickBot="1">
      <c r="A128" s="2"/>
      <c r="B128" s="160" t="s">
        <v>129</v>
      </c>
      <c r="C128" s="161" t="s">
        <v>27</v>
      </c>
      <c r="D128" s="159">
        <v>0.2</v>
      </c>
      <c r="E128" s="159">
        <v>0.1</v>
      </c>
      <c r="F128" s="159">
        <v>10.1</v>
      </c>
      <c r="G128" s="159">
        <v>46</v>
      </c>
      <c r="H128" s="159">
        <v>2</v>
      </c>
      <c r="I128" s="124" t="s">
        <v>37</v>
      </c>
    </row>
    <row r="129" spans="1:9" ht="65.25" thickBot="1">
      <c r="A129" s="2"/>
      <c r="B129" s="113" t="s">
        <v>7</v>
      </c>
      <c r="C129" s="85" t="s">
        <v>27</v>
      </c>
      <c r="D129" s="159">
        <f>SUM(D128)</f>
        <v>0.2</v>
      </c>
      <c r="E129" s="159">
        <f>SUM(E128)</f>
        <v>0.1</v>
      </c>
      <c r="F129" s="159">
        <f>SUM(F128)</f>
        <v>10.1</v>
      </c>
      <c r="G129" s="159">
        <f>SUM(G128)</f>
        <v>46</v>
      </c>
      <c r="H129" s="159">
        <f>SUM(H128)</f>
        <v>2</v>
      </c>
      <c r="I129" s="124"/>
    </row>
    <row r="130" spans="1:9" ht="65.25" thickBot="1">
      <c r="A130" s="2"/>
      <c r="B130" s="239" t="s">
        <v>34</v>
      </c>
      <c r="C130" s="240"/>
      <c r="D130" s="240"/>
      <c r="E130" s="240"/>
      <c r="F130" s="240"/>
      <c r="G130" s="240"/>
      <c r="H130" s="240"/>
      <c r="I130" s="241"/>
    </row>
    <row r="131" spans="1:9" ht="65.25" thickBot="1">
      <c r="A131" s="2"/>
      <c r="B131" s="176" t="s">
        <v>240</v>
      </c>
      <c r="C131" s="161" t="s">
        <v>39</v>
      </c>
      <c r="D131" s="159">
        <v>0.48</v>
      </c>
      <c r="E131" s="159">
        <v>0.06</v>
      </c>
      <c r="F131" s="159">
        <v>1.5</v>
      </c>
      <c r="G131" s="159">
        <v>8.4</v>
      </c>
      <c r="H131" s="159">
        <v>6</v>
      </c>
      <c r="I131" s="124">
        <v>38</v>
      </c>
    </row>
    <row r="132" spans="1:9" ht="129.75" thickBot="1">
      <c r="A132" s="2"/>
      <c r="B132" s="113" t="s">
        <v>310</v>
      </c>
      <c r="C132" s="85" t="s">
        <v>289</v>
      </c>
      <c r="D132" s="159">
        <v>6.85</v>
      </c>
      <c r="E132" s="159">
        <v>5.37</v>
      </c>
      <c r="F132" s="159">
        <v>13.42</v>
      </c>
      <c r="G132" s="159">
        <v>146.67</v>
      </c>
      <c r="H132" s="159">
        <v>7.17</v>
      </c>
      <c r="I132" s="124">
        <v>39</v>
      </c>
    </row>
    <row r="133" spans="1:9" ht="65.25" thickBot="1">
      <c r="A133" s="2"/>
      <c r="B133" s="135" t="s">
        <v>241</v>
      </c>
      <c r="C133" s="86" t="s">
        <v>278</v>
      </c>
      <c r="D133" s="159">
        <v>7.12</v>
      </c>
      <c r="E133" s="159">
        <v>4.59</v>
      </c>
      <c r="F133" s="159">
        <v>0</v>
      </c>
      <c r="G133" s="159">
        <v>70.88</v>
      </c>
      <c r="H133" s="159">
        <v>0</v>
      </c>
      <c r="I133" s="124">
        <v>40</v>
      </c>
    </row>
    <row r="134" spans="1:9" ht="65.25" thickBot="1">
      <c r="A134" s="2"/>
      <c r="B134" s="113" t="s">
        <v>224</v>
      </c>
      <c r="C134" s="84">
        <v>130</v>
      </c>
      <c r="D134" s="159">
        <v>2.88</v>
      </c>
      <c r="E134" s="159">
        <v>6.65</v>
      </c>
      <c r="F134" s="159">
        <v>20.15</v>
      </c>
      <c r="G134" s="159">
        <v>161.97</v>
      </c>
      <c r="H134" s="159">
        <v>12</v>
      </c>
      <c r="I134" s="123">
        <v>41</v>
      </c>
    </row>
    <row r="135" spans="1:9" ht="65.25" thickBot="1">
      <c r="A135" s="2"/>
      <c r="B135" s="113" t="s">
        <v>47</v>
      </c>
      <c r="C135" s="87">
        <v>180</v>
      </c>
      <c r="D135" s="159">
        <v>0.4</v>
      </c>
      <c r="E135" s="159">
        <v>0</v>
      </c>
      <c r="F135" s="159">
        <v>22</v>
      </c>
      <c r="G135" s="159">
        <v>92</v>
      </c>
      <c r="H135" s="159">
        <v>0.36</v>
      </c>
      <c r="I135" s="124">
        <v>7</v>
      </c>
    </row>
    <row r="136" spans="1:9" ht="129.75" thickBot="1">
      <c r="A136" s="2"/>
      <c r="B136" s="113" t="s">
        <v>75</v>
      </c>
      <c r="C136" s="87">
        <v>50</v>
      </c>
      <c r="D136" s="159">
        <v>2.8</v>
      </c>
      <c r="E136" s="159">
        <v>0.6</v>
      </c>
      <c r="F136" s="159">
        <v>24.7</v>
      </c>
      <c r="G136" s="159">
        <v>116</v>
      </c>
      <c r="H136" s="159">
        <v>0</v>
      </c>
      <c r="I136" s="124" t="s">
        <v>37</v>
      </c>
    </row>
    <row r="137" spans="1:9" ht="65.25" thickBot="1">
      <c r="A137" s="2"/>
      <c r="B137" s="113" t="s">
        <v>7</v>
      </c>
      <c r="C137" s="87">
        <v>724</v>
      </c>
      <c r="D137" s="159">
        <f>SUM(D131:D136)</f>
        <v>20.529999999999998</v>
      </c>
      <c r="E137" s="159">
        <f>SUM(E131:E136)</f>
        <v>17.270000000000003</v>
      </c>
      <c r="F137" s="159">
        <f>SUM(F131:F136)</f>
        <v>81.77</v>
      </c>
      <c r="G137" s="159">
        <f>SUM(G131:G136)</f>
        <v>595.92</v>
      </c>
      <c r="H137" s="159">
        <f>SUM(H131:H136)</f>
        <v>25.53</v>
      </c>
      <c r="I137" s="124"/>
    </row>
    <row r="138" spans="1:9" ht="65.25" thickBot="1">
      <c r="A138" s="2"/>
      <c r="B138" s="239" t="s">
        <v>122</v>
      </c>
      <c r="C138" s="240"/>
      <c r="D138" s="240"/>
      <c r="E138" s="240"/>
      <c r="F138" s="240"/>
      <c r="G138" s="240"/>
      <c r="H138" s="240"/>
      <c r="I138" s="241"/>
    </row>
    <row r="139" spans="1:9" ht="129.75" thickBot="1">
      <c r="A139" s="2"/>
      <c r="B139" s="113" t="s">
        <v>237</v>
      </c>
      <c r="C139" s="85" t="s">
        <v>26</v>
      </c>
      <c r="D139" s="158">
        <v>5.8</v>
      </c>
      <c r="E139" s="158">
        <v>6.33</v>
      </c>
      <c r="F139" s="158">
        <v>8</v>
      </c>
      <c r="G139" s="158">
        <v>118</v>
      </c>
      <c r="H139" s="158">
        <v>1.4</v>
      </c>
      <c r="I139" s="124">
        <v>8.9</v>
      </c>
    </row>
    <row r="140" spans="1:9" ht="258.75" thickBot="1">
      <c r="A140" s="2"/>
      <c r="B140" s="135" t="s">
        <v>306</v>
      </c>
      <c r="C140" s="86" t="s">
        <v>39</v>
      </c>
      <c r="D140" s="159">
        <v>1.8</v>
      </c>
      <c r="E140" s="159">
        <v>2.4</v>
      </c>
      <c r="F140" s="159">
        <v>25.71</v>
      </c>
      <c r="G140" s="159">
        <v>154.29</v>
      </c>
      <c r="H140" s="159">
        <v>0</v>
      </c>
      <c r="I140" s="124" t="s">
        <v>37</v>
      </c>
    </row>
    <row r="141" spans="1:9" ht="65.25" thickBot="1">
      <c r="A141" s="2"/>
      <c r="B141" s="113" t="s">
        <v>7</v>
      </c>
      <c r="C141" s="87">
        <f>C139+C140</f>
        <v>260</v>
      </c>
      <c r="D141" s="159">
        <f>SUM(D139:D140)</f>
        <v>7.6</v>
      </c>
      <c r="E141" s="159">
        <f>SUM(E139+E140)</f>
        <v>8.73</v>
      </c>
      <c r="F141" s="159">
        <f>SUM(F139+F140)</f>
        <v>33.71</v>
      </c>
      <c r="G141" s="159">
        <f>SUM(G139+G140)</f>
        <v>272.28999999999996</v>
      </c>
      <c r="H141" s="159">
        <f>SUM(H139+H140)</f>
        <v>1.4</v>
      </c>
      <c r="I141" s="124"/>
    </row>
    <row r="142" spans="1:9" ht="65.25" thickBot="1">
      <c r="A142" s="2"/>
      <c r="B142" s="246" t="s">
        <v>35</v>
      </c>
      <c r="C142" s="247"/>
      <c r="D142" s="247"/>
      <c r="E142" s="247"/>
      <c r="F142" s="247"/>
      <c r="G142" s="247"/>
      <c r="H142" s="247"/>
      <c r="I142" s="248"/>
    </row>
    <row r="143" spans="1:9" ht="65.25" thickBot="1">
      <c r="A143" s="2"/>
      <c r="B143" s="132" t="s">
        <v>46</v>
      </c>
      <c r="C143" s="184">
        <v>120</v>
      </c>
      <c r="D143" s="157">
        <v>11.76</v>
      </c>
      <c r="E143" s="157">
        <v>8.23</v>
      </c>
      <c r="F143" s="157">
        <v>42</v>
      </c>
      <c r="G143" s="157">
        <f>D143*4+E143*9+F143*4</f>
        <v>289.11</v>
      </c>
      <c r="H143" s="185">
        <v>0.52</v>
      </c>
      <c r="I143" s="129">
        <v>42</v>
      </c>
    </row>
    <row r="144" spans="1:9" ht="65.25" thickBot="1">
      <c r="A144" s="2"/>
      <c r="B144" s="113" t="s">
        <v>198</v>
      </c>
      <c r="C144" s="85" t="s">
        <v>231</v>
      </c>
      <c r="D144" s="159">
        <v>2.11</v>
      </c>
      <c r="E144" s="159">
        <v>4.94</v>
      </c>
      <c r="F144" s="159">
        <v>11.37</v>
      </c>
      <c r="G144" s="159">
        <v>100</v>
      </c>
      <c r="H144" s="159">
        <v>2.22</v>
      </c>
      <c r="I144" s="124">
        <v>43</v>
      </c>
    </row>
    <row r="145" spans="1:9" ht="129.75" thickBot="1">
      <c r="A145" s="2"/>
      <c r="B145" s="113" t="s">
        <v>63</v>
      </c>
      <c r="C145" s="87">
        <v>35</v>
      </c>
      <c r="D145" s="159">
        <v>2.8</v>
      </c>
      <c r="E145" s="159">
        <v>0.35</v>
      </c>
      <c r="F145" s="159">
        <v>16.87</v>
      </c>
      <c r="G145" s="159">
        <v>82.6</v>
      </c>
      <c r="H145" s="159">
        <v>0</v>
      </c>
      <c r="I145" s="124" t="s">
        <v>37</v>
      </c>
    </row>
    <row r="146" spans="1:9" ht="65.25" thickBot="1">
      <c r="A146" s="2"/>
      <c r="B146" s="160" t="s">
        <v>10</v>
      </c>
      <c r="C146" s="87">
        <v>180</v>
      </c>
      <c r="D146" s="158">
        <v>0.04</v>
      </c>
      <c r="E146" s="158">
        <v>0</v>
      </c>
      <c r="F146" s="158">
        <v>12.13</v>
      </c>
      <c r="G146" s="158">
        <v>50</v>
      </c>
      <c r="H146" s="158">
        <v>2</v>
      </c>
      <c r="I146" s="130">
        <v>44</v>
      </c>
    </row>
    <row r="147" spans="1:9" ht="65.25" thickBot="1">
      <c r="A147" s="2"/>
      <c r="B147" s="113" t="s">
        <v>7</v>
      </c>
      <c r="C147" s="87">
        <v>487</v>
      </c>
      <c r="D147" s="159">
        <f>SUM(D143:D146)</f>
        <v>16.709999999999997</v>
      </c>
      <c r="E147" s="159">
        <f>SUM(E143:E146)</f>
        <v>13.520000000000001</v>
      </c>
      <c r="F147" s="159">
        <f>SUM(F143:F146)</f>
        <v>82.36999999999999</v>
      </c>
      <c r="G147" s="159">
        <f>SUM(G143:G146)</f>
        <v>521.71</v>
      </c>
      <c r="H147" s="159">
        <f>SUM(H143:H146)</f>
        <v>4.74</v>
      </c>
      <c r="I147" s="124"/>
    </row>
    <row r="148" spans="1:9" ht="65.25" thickBot="1">
      <c r="A148" s="2"/>
      <c r="B148" s="113"/>
      <c r="C148" s="86"/>
      <c r="D148" s="151" t="s">
        <v>1</v>
      </c>
      <c r="E148" s="152" t="s">
        <v>2</v>
      </c>
      <c r="F148" s="152" t="s">
        <v>3</v>
      </c>
      <c r="G148" s="83" t="s">
        <v>4</v>
      </c>
      <c r="H148" s="152" t="s">
        <v>5</v>
      </c>
      <c r="I148" s="124"/>
    </row>
    <row r="149" spans="1:9" ht="65.25" thickBot="1">
      <c r="A149" s="2"/>
      <c r="B149" s="166" t="s">
        <v>99</v>
      </c>
      <c r="C149" s="86"/>
      <c r="D149" s="159">
        <f>SUM(D126+D129+D137+D141+D147)</f>
        <v>58.959999999999994</v>
      </c>
      <c r="E149" s="159">
        <f>SUM(E126+E129+E137+E141+E147)</f>
        <v>58.210000000000015</v>
      </c>
      <c r="F149" s="159">
        <f>SUM(F126+F129+F137+F141+F147)</f>
        <v>271.2</v>
      </c>
      <c r="G149" s="159">
        <f>SUM(G126+G129+G137+G141+G147)</f>
        <v>1910.56</v>
      </c>
      <c r="H149" s="159">
        <f>SUM(H126+H129+H137+H141+H147)</f>
        <v>36.24</v>
      </c>
      <c r="I149" s="124"/>
    </row>
    <row r="150" spans="1:9" ht="65.25" thickBot="1">
      <c r="A150" s="2"/>
      <c r="B150" s="166" t="s">
        <v>12</v>
      </c>
      <c r="C150" s="86"/>
      <c r="D150" s="159">
        <v>54</v>
      </c>
      <c r="E150" s="159">
        <v>60</v>
      </c>
      <c r="F150" s="159">
        <v>261</v>
      </c>
      <c r="G150" s="159">
        <v>1800</v>
      </c>
      <c r="H150" s="159">
        <v>50</v>
      </c>
      <c r="I150" s="124"/>
    </row>
    <row r="151" spans="1:9" ht="192.75" thickBot="1">
      <c r="A151" s="2"/>
      <c r="B151" s="167" t="s">
        <v>13</v>
      </c>
      <c r="C151" s="150"/>
      <c r="D151" s="137">
        <f>D149*100/D150</f>
        <v>109.18518518518516</v>
      </c>
      <c r="E151" s="137">
        <f>E149*100/E150</f>
        <v>97.0166666666667</v>
      </c>
      <c r="F151" s="137">
        <f>F149*100/F150</f>
        <v>103.9080459770115</v>
      </c>
      <c r="G151" s="137">
        <f>G149*100/G150</f>
        <v>106.14222222222222</v>
      </c>
      <c r="H151" s="137">
        <f>H149*100/H150</f>
        <v>72.48</v>
      </c>
      <c r="I151" s="168"/>
    </row>
    <row r="152" spans="1:9" ht="64.5">
      <c r="A152" s="2"/>
      <c r="B152" s="1" t="s">
        <v>87</v>
      </c>
      <c r="C152" s="1"/>
      <c r="E152" s="171"/>
      <c r="F152" s="171"/>
      <c r="G152" s="171"/>
      <c r="H152" s="171"/>
      <c r="I152" s="172"/>
    </row>
    <row r="153" spans="1:9" ht="75">
      <c r="A153" s="2"/>
      <c r="B153" s="1" t="s">
        <v>349</v>
      </c>
      <c r="I153" s="172"/>
    </row>
    <row r="154" spans="1:9" ht="64.5">
      <c r="A154" s="2"/>
      <c r="B154" s="1" t="s">
        <v>85</v>
      </c>
      <c r="I154" s="172"/>
    </row>
    <row r="155" spans="1:9" ht="75">
      <c r="A155" s="2"/>
      <c r="B155" s="1" t="s">
        <v>350</v>
      </c>
      <c r="C155" s="1"/>
      <c r="E155" s="171"/>
      <c r="F155" s="171"/>
      <c r="G155" s="171"/>
      <c r="H155" s="171"/>
      <c r="I155" s="172"/>
    </row>
    <row r="156" spans="1:9" ht="64.5">
      <c r="A156" s="2"/>
      <c r="B156" s="1" t="s">
        <v>131</v>
      </c>
      <c r="C156" s="1"/>
      <c r="E156" s="171"/>
      <c r="F156" s="171"/>
      <c r="G156" s="171"/>
      <c r="H156" s="171"/>
      <c r="I156" s="172"/>
    </row>
    <row r="157" spans="1:9" ht="65.25" thickBot="1">
      <c r="A157" s="2"/>
      <c r="B157" s="1" t="s">
        <v>84</v>
      </c>
      <c r="I157" s="172"/>
    </row>
    <row r="158" spans="1:9" ht="65.25" thickBot="1">
      <c r="A158" s="2"/>
      <c r="B158" s="242" t="s">
        <v>94</v>
      </c>
      <c r="C158" s="294" t="s">
        <v>95</v>
      </c>
      <c r="D158" s="239" t="s">
        <v>25</v>
      </c>
      <c r="E158" s="240"/>
      <c r="F158" s="241"/>
      <c r="G158" s="242" t="s">
        <v>58</v>
      </c>
      <c r="H158" s="242" t="s">
        <v>107</v>
      </c>
      <c r="I158" s="244" t="s">
        <v>106</v>
      </c>
    </row>
    <row r="159" spans="1:9" ht="65.25" thickBot="1">
      <c r="A159" s="2"/>
      <c r="B159" s="243"/>
      <c r="C159" s="260"/>
      <c r="D159" s="151" t="s">
        <v>1</v>
      </c>
      <c r="E159" s="152" t="s">
        <v>2</v>
      </c>
      <c r="F159" s="152" t="s">
        <v>3</v>
      </c>
      <c r="G159" s="243"/>
      <c r="H159" s="243"/>
      <c r="I159" s="256"/>
    </row>
    <row r="160" spans="1:9" ht="65.25" thickBot="1">
      <c r="A160" s="2"/>
      <c r="B160" s="153" t="s">
        <v>18</v>
      </c>
      <c r="C160" s="154"/>
      <c r="D160" s="154"/>
      <c r="E160" s="154"/>
      <c r="F160" s="154"/>
      <c r="G160" s="154"/>
      <c r="H160" s="154"/>
      <c r="I160" s="155"/>
    </row>
    <row r="161" spans="1:9" ht="65.25" thickBot="1">
      <c r="A161" s="2"/>
      <c r="B161" s="239" t="s">
        <v>6</v>
      </c>
      <c r="C161" s="240"/>
      <c r="D161" s="240"/>
      <c r="E161" s="240"/>
      <c r="F161" s="240"/>
      <c r="G161" s="240"/>
      <c r="H161" s="240"/>
      <c r="I161" s="241"/>
    </row>
    <row r="162" spans="1:9" ht="65.25" thickBot="1">
      <c r="A162" s="2"/>
      <c r="B162" s="165" t="s">
        <v>192</v>
      </c>
      <c r="C162" s="177" t="s">
        <v>26</v>
      </c>
      <c r="D162" s="159">
        <v>6.46</v>
      </c>
      <c r="E162" s="159">
        <v>7.45</v>
      </c>
      <c r="F162" s="159">
        <v>30.19</v>
      </c>
      <c r="G162" s="137">
        <v>212</v>
      </c>
      <c r="H162" s="137">
        <v>1.95</v>
      </c>
      <c r="I162" s="124">
        <v>45</v>
      </c>
    </row>
    <row r="163" spans="1:9" ht="129.75" thickBot="1">
      <c r="A163" s="2"/>
      <c r="B163" s="113" t="s">
        <v>88</v>
      </c>
      <c r="C163" s="87">
        <v>180</v>
      </c>
      <c r="D163" s="158">
        <v>2.5</v>
      </c>
      <c r="E163" s="158">
        <v>3.5</v>
      </c>
      <c r="F163" s="158">
        <v>17.01</v>
      </c>
      <c r="G163" s="158">
        <v>109.54</v>
      </c>
      <c r="H163" s="158">
        <v>1.33</v>
      </c>
      <c r="I163" s="124">
        <v>36</v>
      </c>
    </row>
    <row r="164" spans="1:9" ht="65.25" thickBot="1">
      <c r="A164" s="2"/>
      <c r="B164" s="113" t="s">
        <v>40</v>
      </c>
      <c r="C164" s="177" t="s">
        <v>320</v>
      </c>
      <c r="D164" s="159">
        <v>2.8</v>
      </c>
      <c r="E164" s="159">
        <v>4.69</v>
      </c>
      <c r="F164" s="159">
        <v>24.68</v>
      </c>
      <c r="G164" s="159">
        <f>D164*4+E164*9+F164*4</f>
        <v>152.13</v>
      </c>
      <c r="H164" s="159">
        <v>0</v>
      </c>
      <c r="I164" s="124">
        <v>27</v>
      </c>
    </row>
    <row r="165" spans="1:9" ht="65.25" thickBot="1">
      <c r="A165" s="2"/>
      <c r="B165" s="113" t="s">
        <v>7</v>
      </c>
      <c r="C165" s="86" t="s">
        <v>332</v>
      </c>
      <c r="D165" s="159">
        <f>SUM(D162:D164)</f>
        <v>11.760000000000002</v>
      </c>
      <c r="E165" s="159">
        <f>SUM(E162:E164)</f>
        <v>15.64</v>
      </c>
      <c r="F165" s="159">
        <f>SUM(F162:F164)</f>
        <v>71.88</v>
      </c>
      <c r="G165" s="159">
        <f>SUM(G162:G164)</f>
        <v>473.67</v>
      </c>
      <c r="H165" s="159">
        <f>SUM(H162:H164)</f>
        <v>3.2800000000000002</v>
      </c>
      <c r="I165" s="124"/>
    </row>
    <row r="166" spans="1:9" ht="65.25" thickBot="1">
      <c r="A166" s="2"/>
      <c r="B166" s="239" t="s">
        <v>59</v>
      </c>
      <c r="C166" s="240"/>
      <c r="D166" s="240"/>
      <c r="E166" s="240"/>
      <c r="F166" s="240"/>
      <c r="G166" s="240"/>
      <c r="H166" s="240"/>
      <c r="I166" s="241"/>
    </row>
    <row r="167" spans="1:9" ht="65.25" thickBot="1">
      <c r="A167" s="2"/>
      <c r="B167" s="160" t="s">
        <v>129</v>
      </c>
      <c r="C167" s="161" t="s">
        <v>27</v>
      </c>
      <c r="D167" s="159">
        <v>0.2</v>
      </c>
      <c r="E167" s="159">
        <v>0.1</v>
      </c>
      <c r="F167" s="159">
        <v>10.1</v>
      </c>
      <c r="G167" s="159">
        <v>46</v>
      </c>
      <c r="H167" s="159">
        <v>2</v>
      </c>
      <c r="I167" s="124" t="s">
        <v>37</v>
      </c>
    </row>
    <row r="168" spans="1:9" ht="65.25" thickBot="1">
      <c r="A168" s="2"/>
      <c r="B168" s="113" t="s">
        <v>7</v>
      </c>
      <c r="C168" s="85" t="s">
        <v>27</v>
      </c>
      <c r="D168" s="159">
        <f>SUM(D167)</f>
        <v>0.2</v>
      </c>
      <c r="E168" s="159">
        <f>SUM(E167)</f>
        <v>0.1</v>
      </c>
      <c r="F168" s="159">
        <f>SUM(F167)</f>
        <v>10.1</v>
      </c>
      <c r="G168" s="159">
        <f>SUM(G167)</f>
        <v>46</v>
      </c>
      <c r="H168" s="159">
        <f>SUM(H167)</f>
        <v>2</v>
      </c>
      <c r="I168" s="124"/>
    </row>
    <row r="169" spans="1:9" ht="65.25" thickBot="1">
      <c r="A169" s="2"/>
      <c r="B169" s="239" t="s">
        <v>34</v>
      </c>
      <c r="C169" s="240"/>
      <c r="D169" s="240"/>
      <c r="E169" s="240"/>
      <c r="F169" s="240"/>
      <c r="G169" s="240"/>
      <c r="H169" s="240"/>
      <c r="I169" s="241"/>
    </row>
    <row r="170" spans="1:9" ht="129.75" thickBot="1">
      <c r="A170" s="2"/>
      <c r="B170" s="176" t="s">
        <v>182</v>
      </c>
      <c r="C170" s="161" t="s">
        <v>39</v>
      </c>
      <c r="D170" s="159">
        <v>1</v>
      </c>
      <c r="E170" s="159">
        <v>5.07</v>
      </c>
      <c r="F170" s="159">
        <v>3.03</v>
      </c>
      <c r="G170" s="159">
        <v>57</v>
      </c>
      <c r="H170" s="159">
        <v>2.85</v>
      </c>
      <c r="I170" s="123">
        <v>46</v>
      </c>
    </row>
    <row r="171" spans="1:9" ht="129.75" thickBot="1">
      <c r="A171" s="2"/>
      <c r="B171" s="132" t="s">
        <v>311</v>
      </c>
      <c r="C171" s="182" t="s">
        <v>289</v>
      </c>
      <c r="D171" s="157">
        <v>4.5</v>
      </c>
      <c r="E171" s="157">
        <v>4.83</v>
      </c>
      <c r="F171" s="157">
        <v>8.9</v>
      </c>
      <c r="G171" s="157">
        <v>108.33</v>
      </c>
      <c r="H171" s="157">
        <v>8.85</v>
      </c>
      <c r="I171" s="131">
        <v>47</v>
      </c>
    </row>
    <row r="172" spans="1:9" ht="65.25" thickBot="1">
      <c r="A172" s="2"/>
      <c r="B172" s="113" t="s">
        <v>36</v>
      </c>
      <c r="C172" s="85" t="s">
        <v>225</v>
      </c>
      <c r="D172" s="159">
        <v>7.77</v>
      </c>
      <c r="E172" s="159">
        <v>10.7</v>
      </c>
      <c r="F172" s="159">
        <v>1.68</v>
      </c>
      <c r="G172" s="159">
        <v>153.26</v>
      </c>
      <c r="H172" s="175">
        <v>0.19</v>
      </c>
      <c r="I172" s="124">
        <v>48</v>
      </c>
    </row>
    <row r="173" spans="1:9" ht="129.75" thickBot="1">
      <c r="A173" s="2"/>
      <c r="B173" s="113" t="s">
        <v>93</v>
      </c>
      <c r="C173" s="87">
        <v>140</v>
      </c>
      <c r="D173" s="159">
        <v>4.86</v>
      </c>
      <c r="E173" s="159">
        <v>4.28</v>
      </c>
      <c r="F173" s="159">
        <v>29.89</v>
      </c>
      <c r="G173" s="159">
        <v>173.6</v>
      </c>
      <c r="H173" s="159">
        <v>0</v>
      </c>
      <c r="I173" s="124">
        <v>49</v>
      </c>
    </row>
    <row r="174" spans="1:9" ht="129.75" thickBot="1">
      <c r="A174" s="2"/>
      <c r="B174" s="135" t="s">
        <v>269</v>
      </c>
      <c r="C174" s="177" t="s">
        <v>26</v>
      </c>
      <c r="D174" s="159">
        <v>0</v>
      </c>
      <c r="E174" s="159">
        <v>0</v>
      </c>
      <c r="F174" s="159">
        <v>33.93</v>
      </c>
      <c r="G174" s="159">
        <v>131</v>
      </c>
      <c r="H174" s="159">
        <v>0</v>
      </c>
      <c r="I174" s="123">
        <v>22</v>
      </c>
    </row>
    <row r="175" spans="1:9" ht="129.75" thickBot="1">
      <c r="A175" s="2"/>
      <c r="B175" s="113" t="s">
        <v>75</v>
      </c>
      <c r="C175" s="87">
        <v>50</v>
      </c>
      <c r="D175" s="159">
        <v>2.8</v>
      </c>
      <c r="E175" s="159">
        <v>0.6</v>
      </c>
      <c r="F175" s="159">
        <v>24.7</v>
      </c>
      <c r="G175" s="159">
        <v>116</v>
      </c>
      <c r="H175" s="159">
        <v>0</v>
      </c>
      <c r="I175" s="124" t="s">
        <v>37</v>
      </c>
    </row>
    <row r="176" spans="1:9" ht="65.25" thickBot="1">
      <c r="A176" s="2"/>
      <c r="B176" s="113" t="s">
        <v>31</v>
      </c>
      <c r="C176" s="86" t="s">
        <v>333</v>
      </c>
      <c r="D176" s="159">
        <f>SUM(D170:D175)</f>
        <v>20.93</v>
      </c>
      <c r="E176" s="159">
        <f>SUM(E170:E175)</f>
        <v>25.480000000000004</v>
      </c>
      <c r="F176" s="159">
        <f>SUM(F170:F175)</f>
        <v>102.13000000000001</v>
      </c>
      <c r="G176" s="159">
        <f>SUM(G170:G175)</f>
        <v>739.1899999999999</v>
      </c>
      <c r="H176" s="159">
        <f>SUM(H170:H175)</f>
        <v>11.889999999999999</v>
      </c>
      <c r="I176" s="124"/>
    </row>
    <row r="177" spans="1:9" ht="65.25" thickBot="1">
      <c r="A177" s="2"/>
      <c r="B177" s="239" t="s">
        <v>122</v>
      </c>
      <c r="C177" s="240"/>
      <c r="D177" s="240"/>
      <c r="E177" s="240"/>
      <c r="F177" s="240"/>
      <c r="G177" s="240"/>
      <c r="H177" s="240"/>
      <c r="I177" s="241"/>
    </row>
    <row r="178" spans="1:9" ht="129.75" thickBot="1">
      <c r="A178" s="2"/>
      <c r="B178" s="113" t="s">
        <v>237</v>
      </c>
      <c r="C178" s="85" t="s">
        <v>26</v>
      </c>
      <c r="D178" s="158">
        <v>5.8</v>
      </c>
      <c r="E178" s="158">
        <v>6.33</v>
      </c>
      <c r="F178" s="158">
        <v>8</v>
      </c>
      <c r="G178" s="158">
        <v>118</v>
      </c>
      <c r="H178" s="158">
        <v>1.4</v>
      </c>
      <c r="I178" s="124">
        <v>8.9</v>
      </c>
    </row>
    <row r="179" spans="1:9" ht="258.75" thickBot="1">
      <c r="A179" s="2"/>
      <c r="B179" s="135" t="s">
        <v>306</v>
      </c>
      <c r="C179" s="86" t="s">
        <v>39</v>
      </c>
      <c r="D179" s="159">
        <v>1.8</v>
      </c>
      <c r="E179" s="159">
        <v>2.4</v>
      </c>
      <c r="F179" s="159">
        <v>25.71</v>
      </c>
      <c r="G179" s="159">
        <v>154.29</v>
      </c>
      <c r="H179" s="159">
        <v>0</v>
      </c>
      <c r="I179" s="124" t="s">
        <v>37</v>
      </c>
    </row>
    <row r="180" spans="1:9" ht="65.25" thickBot="1">
      <c r="A180" s="2"/>
      <c r="B180" s="160" t="s">
        <v>7</v>
      </c>
      <c r="C180" s="87">
        <f>C178+C179</f>
        <v>260</v>
      </c>
      <c r="D180" s="158">
        <f>SUM(D178:D179)</f>
        <v>7.6</v>
      </c>
      <c r="E180" s="158">
        <f>SUM(E178:E179)</f>
        <v>8.73</v>
      </c>
      <c r="F180" s="158">
        <f>SUM(F178:F179)</f>
        <v>33.71</v>
      </c>
      <c r="G180" s="158">
        <f>SUM(G178:G179)</f>
        <v>272.28999999999996</v>
      </c>
      <c r="H180" s="158">
        <f>SUM(H178:H179)</f>
        <v>1.4</v>
      </c>
      <c r="I180" s="123"/>
    </row>
    <row r="181" spans="1:9" ht="65.25" thickBot="1">
      <c r="A181" s="2"/>
      <c r="B181" s="246" t="s">
        <v>35</v>
      </c>
      <c r="C181" s="247"/>
      <c r="D181" s="247"/>
      <c r="E181" s="247"/>
      <c r="F181" s="247"/>
      <c r="G181" s="247"/>
      <c r="H181" s="247"/>
      <c r="I181" s="248"/>
    </row>
    <row r="182" spans="1:9" ht="129.75" thickBot="1">
      <c r="A182" s="2"/>
      <c r="B182" s="179" t="s">
        <v>243</v>
      </c>
      <c r="C182" s="85" t="s">
        <v>257</v>
      </c>
      <c r="D182" s="158">
        <v>20.87</v>
      </c>
      <c r="E182" s="158">
        <v>17.36</v>
      </c>
      <c r="F182" s="158">
        <v>47</v>
      </c>
      <c r="G182" s="158">
        <v>427.76</v>
      </c>
      <c r="H182" s="158">
        <v>0.38</v>
      </c>
      <c r="I182" s="124">
        <v>50</v>
      </c>
    </row>
    <row r="183" spans="1:9" ht="65.25" thickBot="1">
      <c r="A183" s="2"/>
      <c r="B183" s="160" t="s">
        <v>8</v>
      </c>
      <c r="C183" s="177" t="s">
        <v>92</v>
      </c>
      <c r="D183" s="159">
        <v>0</v>
      </c>
      <c r="E183" s="159">
        <v>0</v>
      </c>
      <c r="F183" s="159">
        <v>11.98</v>
      </c>
      <c r="G183" s="159">
        <v>48</v>
      </c>
      <c r="H183" s="159">
        <v>0</v>
      </c>
      <c r="I183" s="123">
        <v>25</v>
      </c>
    </row>
    <row r="184" spans="1:9" ht="194.25" thickBot="1">
      <c r="A184" s="2"/>
      <c r="B184" s="113" t="s">
        <v>204</v>
      </c>
      <c r="C184" s="85" t="s">
        <v>342</v>
      </c>
      <c r="D184" s="159">
        <v>0.5</v>
      </c>
      <c r="E184" s="159">
        <v>0.5</v>
      </c>
      <c r="F184" s="159">
        <v>12.3</v>
      </c>
      <c r="G184" s="159">
        <v>58.95</v>
      </c>
      <c r="H184" s="159">
        <v>12.55</v>
      </c>
      <c r="I184" s="124">
        <v>14</v>
      </c>
    </row>
    <row r="185" spans="1:9" ht="65.25" thickBot="1">
      <c r="A185" s="2"/>
      <c r="B185" s="113" t="s">
        <v>31</v>
      </c>
      <c r="C185" s="87">
        <v>475</v>
      </c>
      <c r="D185" s="159">
        <f>SUM(D182:D184)</f>
        <v>21.37</v>
      </c>
      <c r="E185" s="159">
        <f>SUM(E182:E184)</f>
        <v>17.86</v>
      </c>
      <c r="F185" s="159">
        <f>SUM(F182:F184)</f>
        <v>71.28</v>
      </c>
      <c r="G185" s="159">
        <f>SUM(G182:G184)</f>
        <v>534.71</v>
      </c>
      <c r="H185" s="159">
        <f>SUM(H182:H184)</f>
        <v>12.930000000000001</v>
      </c>
      <c r="I185" s="124"/>
    </row>
    <row r="186" spans="1:9" ht="65.25" thickBot="1">
      <c r="A186" s="2"/>
      <c r="B186" s="113"/>
      <c r="C186" s="86"/>
      <c r="D186" s="151" t="s">
        <v>1</v>
      </c>
      <c r="E186" s="152" t="s">
        <v>2</v>
      </c>
      <c r="F186" s="152" t="s">
        <v>3</v>
      </c>
      <c r="G186" s="83" t="s">
        <v>4</v>
      </c>
      <c r="H186" s="152" t="s">
        <v>5</v>
      </c>
      <c r="I186" s="124"/>
    </row>
    <row r="187" spans="1:9" ht="65.25" thickBot="1">
      <c r="A187" s="2"/>
      <c r="B187" s="166" t="s">
        <v>100</v>
      </c>
      <c r="C187" s="86"/>
      <c r="D187" s="159">
        <f>SUM(D165+D168+D176+D180+D185)</f>
        <v>61.86</v>
      </c>
      <c r="E187" s="159">
        <f>SUM(E165+E168+E176+E180+E185)</f>
        <v>67.81</v>
      </c>
      <c r="F187" s="159">
        <f>SUM(F165+F168+F176+F180+F185)</f>
        <v>289.1</v>
      </c>
      <c r="G187" s="159">
        <f>SUM(G165+G168+G176+G180+G185)</f>
        <v>2065.86</v>
      </c>
      <c r="H187" s="159">
        <f>SUM(H165+H168+H176+H180+H185)</f>
        <v>31.5</v>
      </c>
      <c r="I187" s="124"/>
    </row>
    <row r="188" spans="1:9" ht="65.25" thickBot="1">
      <c r="A188" s="2"/>
      <c r="B188" s="166" t="s">
        <v>12</v>
      </c>
      <c r="C188" s="86"/>
      <c r="D188" s="159">
        <v>54</v>
      </c>
      <c r="E188" s="159">
        <v>60</v>
      </c>
      <c r="F188" s="159">
        <v>261</v>
      </c>
      <c r="G188" s="159">
        <v>1800</v>
      </c>
      <c r="H188" s="159">
        <v>50</v>
      </c>
      <c r="I188" s="124"/>
    </row>
    <row r="189" spans="1:9" ht="192.75" thickBot="1">
      <c r="A189" s="2"/>
      <c r="B189" s="167" t="s">
        <v>13</v>
      </c>
      <c r="C189" s="150"/>
      <c r="D189" s="137">
        <f>D187*100/D188</f>
        <v>114.55555555555556</v>
      </c>
      <c r="E189" s="137">
        <f>E187*100/E188</f>
        <v>113.01666666666667</v>
      </c>
      <c r="F189" s="137">
        <f>F187*100/F188</f>
        <v>110.76628352490422</v>
      </c>
      <c r="G189" s="137">
        <f>G187*100/G188</f>
        <v>114.77</v>
      </c>
      <c r="H189" s="137">
        <f>H187*100/H188</f>
        <v>63</v>
      </c>
      <c r="I189" s="168"/>
    </row>
    <row r="190" spans="1:9" ht="64.5">
      <c r="A190" s="2"/>
      <c r="B190" s="1" t="s">
        <v>87</v>
      </c>
      <c r="C190" s="1"/>
      <c r="E190" s="171"/>
      <c r="F190" s="171"/>
      <c r="G190" s="171"/>
      <c r="H190" s="171"/>
      <c r="I190" s="172"/>
    </row>
    <row r="191" spans="1:9" ht="75">
      <c r="A191" s="2"/>
      <c r="B191" s="1" t="s">
        <v>349</v>
      </c>
      <c r="I191" s="172"/>
    </row>
    <row r="192" spans="1:9" ht="64.5">
      <c r="A192" s="2"/>
      <c r="B192" s="1" t="s">
        <v>85</v>
      </c>
      <c r="I192" s="172"/>
    </row>
    <row r="193" spans="1:9" ht="75">
      <c r="A193" s="2"/>
      <c r="B193" s="1" t="s">
        <v>350</v>
      </c>
      <c r="C193" s="1"/>
      <c r="E193" s="171"/>
      <c r="F193" s="171"/>
      <c r="G193" s="171"/>
      <c r="H193" s="171"/>
      <c r="I193" s="172"/>
    </row>
    <row r="194" spans="1:9" ht="64.5">
      <c r="A194" s="2"/>
      <c r="B194" s="1" t="s">
        <v>131</v>
      </c>
      <c r="C194" s="1"/>
      <c r="E194" s="171"/>
      <c r="F194" s="171"/>
      <c r="G194" s="171"/>
      <c r="H194" s="171"/>
      <c r="I194" s="172"/>
    </row>
    <row r="195" spans="1:9" ht="64.5">
      <c r="A195" s="2"/>
      <c r="B195" s="1" t="s">
        <v>84</v>
      </c>
      <c r="I195" s="172"/>
    </row>
    <row r="196" spans="1:9" ht="65.25" thickBot="1">
      <c r="A196" s="2"/>
      <c r="B196" s="169"/>
      <c r="C196" s="170"/>
      <c r="D196" s="171"/>
      <c r="E196" s="171"/>
      <c r="F196" s="171"/>
      <c r="G196" s="171"/>
      <c r="H196" s="171"/>
      <c r="I196" s="172"/>
    </row>
    <row r="197" spans="1:9" ht="65.25" thickBot="1">
      <c r="A197" s="2"/>
      <c r="B197" s="242" t="s">
        <v>94</v>
      </c>
      <c r="C197" s="294" t="s">
        <v>95</v>
      </c>
      <c r="D197" s="239" t="s">
        <v>25</v>
      </c>
      <c r="E197" s="240"/>
      <c r="F197" s="241"/>
      <c r="G197" s="242" t="s">
        <v>58</v>
      </c>
      <c r="H197" s="242" t="s">
        <v>107</v>
      </c>
      <c r="I197" s="244" t="s">
        <v>106</v>
      </c>
    </row>
    <row r="198" spans="1:9" ht="65.25" thickBot="1">
      <c r="A198" s="2"/>
      <c r="B198" s="243"/>
      <c r="C198" s="260"/>
      <c r="D198" s="151" t="s">
        <v>1</v>
      </c>
      <c r="E198" s="152" t="s">
        <v>2</v>
      </c>
      <c r="F198" s="152" t="s">
        <v>3</v>
      </c>
      <c r="G198" s="243"/>
      <c r="H198" s="243"/>
      <c r="I198" s="245"/>
    </row>
    <row r="199" spans="1:9" ht="65.25" thickBot="1">
      <c r="A199" s="2"/>
      <c r="B199" s="153" t="s">
        <v>19</v>
      </c>
      <c r="C199" s="154"/>
      <c r="D199" s="154"/>
      <c r="E199" s="154"/>
      <c r="F199" s="154"/>
      <c r="G199" s="154"/>
      <c r="H199" s="154"/>
      <c r="I199" s="155"/>
    </row>
    <row r="200" spans="1:9" ht="65.25" thickBot="1">
      <c r="A200" s="2"/>
      <c r="B200" s="239" t="s">
        <v>6</v>
      </c>
      <c r="C200" s="240"/>
      <c r="D200" s="240"/>
      <c r="E200" s="240"/>
      <c r="F200" s="240"/>
      <c r="G200" s="240"/>
      <c r="H200" s="240"/>
      <c r="I200" s="241"/>
    </row>
    <row r="201" spans="1:9" ht="129.75" thickBot="1">
      <c r="A201" s="2"/>
      <c r="B201" s="179" t="s">
        <v>222</v>
      </c>
      <c r="C201" s="84">
        <v>150</v>
      </c>
      <c r="D201" s="158">
        <v>7.88</v>
      </c>
      <c r="E201" s="158">
        <v>8.83</v>
      </c>
      <c r="F201" s="158">
        <v>35.85</v>
      </c>
      <c r="G201" s="158">
        <v>259</v>
      </c>
      <c r="H201" s="158">
        <v>0.19</v>
      </c>
      <c r="I201" s="123">
        <v>51</v>
      </c>
    </row>
    <row r="202" spans="1:9" ht="129.75" thickBot="1">
      <c r="A202" s="2"/>
      <c r="B202" s="135" t="s">
        <v>233</v>
      </c>
      <c r="C202" s="87">
        <v>180</v>
      </c>
      <c r="D202" s="158">
        <v>2</v>
      </c>
      <c r="E202" s="158">
        <v>3.07</v>
      </c>
      <c r="F202" s="158">
        <v>21.98</v>
      </c>
      <c r="G202" s="158">
        <f>D202*4+E202*9+F202*4</f>
        <v>123.55</v>
      </c>
      <c r="H202" s="158">
        <v>0.34</v>
      </c>
      <c r="I202" s="124">
        <v>52</v>
      </c>
    </row>
    <row r="203" spans="1:9" ht="65.25" thickBot="1">
      <c r="A203" s="2"/>
      <c r="B203" s="113" t="s">
        <v>40</v>
      </c>
      <c r="C203" s="177" t="s">
        <v>320</v>
      </c>
      <c r="D203" s="159">
        <v>2.8</v>
      </c>
      <c r="E203" s="159">
        <v>4.69</v>
      </c>
      <c r="F203" s="159">
        <v>24.68</v>
      </c>
      <c r="G203" s="159">
        <f>D203*4+E203*9+F203*4</f>
        <v>152.13</v>
      </c>
      <c r="H203" s="159">
        <v>0</v>
      </c>
      <c r="I203" s="124">
        <v>27</v>
      </c>
    </row>
    <row r="204" spans="1:9" ht="65.25" thickBot="1">
      <c r="A204" s="2"/>
      <c r="B204" s="113" t="s">
        <v>7</v>
      </c>
      <c r="C204" s="177" t="s">
        <v>334</v>
      </c>
      <c r="D204" s="159">
        <f>SUM(D201:D203)</f>
        <v>12.68</v>
      </c>
      <c r="E204" s="159">
        <f>SUM(E201:E203)</f>
        <v>16.59</v>
      </c>
      <c r="F204" s="159">
        <f>SUM(F201:F203)</f>
        <v>82.50999999999999</v>
      </c>
      <c r="G204" s="159">
        <f>SUM(G201:G203)</f>
        <v>534.6800000000001</v>
      </c>
      <c r="H204" s="159">
        <f>SUM(H201:H203)</f>
        <v>0.53</v>
      </c>
      <c r="I204" s="124"/>
    </row>
    <row r="205" spans="1:9" ht="65.25" thickBot="1">
      <c r="A205" s="2"/>
      <c r="B205" s="239" t="s">
        <v>59</v>
      </c>
      <c r="C205" s="240"/>
      <c r="D205" s="240"/>
      <c r="E205" s="240"/>
      <c r="F205" s="240"/>
      <c r="G205" s="240"/>
      <c r="H205" s="240"/>
      <c r="I205" s="241"/>
    </row>
    <row r="206" spans="1:9" ht="65.25" thickBot="1">
      <c r="A206" s="2"/>
      <c r="B206" s="160" t="s">
        <v>129</v>
      </c>
      <c r="C206" s="161" t="s">
        <v>27</v>
      </c>
      <c r="D206" s="159">
        <v>0.2</v>
      </c>
      <c r="E206" s="159">
        <v>0.1</v>
      </c>
      <c r="F206" s="159">
        <v>10.1</v>
      </c>
      <c r="G206" s="159">
        <v>46</v>
      </c>
      <c r="H206" s="159">
        <v>2</v>
      </c>
      <c r="I206" s="124" t="s">
        <v>37</v>
      </c>
    </row>
    <row r="207" spans="1:9" ht="65.25" thickBot="1">
      <c r="A207" s="2"/>
      <c r="B207" s="113" t="s">
        <v>7</v>
      </c>
      <c r="C207" s="85" t="s">
        <v>27</v>
      </c>
      <c r="D207" s="159">
        <f>SUM(D206)</f>
        <v>0.2</v>
      </c>
      <c r="E207" s="159">
        <f>SUM(E206)</f>
        <v>0.1</v>
      </c>
      <c r="F207" s="159">
        <f>SUM(F206)</f>
        <v>10.1</v>
      </c>
      <c r="G207" s="159">
        <f>SUM(G206)</f>
        <v>46</v>
      </c>
      <c r="H207" s="159">
        <f>SUM(H206)</f>
        <v>2</v>
      </c>
      <c r="I207" s="124"/>
    </row>
    <row r="208" spans="1:9" ht="65.25" thickBot="1">
      <c r="A208" s="2"/>
      <c r="B208" s="295" t="s">
        <v>34</v>
      </c>
      <c r="C208" s="299"/>
      <c r="D208" s="299"/>
      <c r="E208" s="299"/>
      <c r="F208" s="299"/>
      <c r="G208" s="299"/>
      <c r="H208" s="299"/>
      <c r="I208" s="296"/>
    </row>
    <row r="209" spans="1:9" ht="129.75" thickBot="1">
      <c r="A209" s="2"/>
      <c r="B209" s="212" t="s">
        <v>125</v>
      </c>
      <c r="C209" s="85" t="s">
        <v>39</v>
      </c>
      <c r="D209" s="158">
        <v>0.48</v>
      </c>
      <c r="E209" s="158">
        <v>0.06</v>
      </c>
      <c r="F209" s="158">
        <v>1.5</v>
      </c>
      <c r="G209" s="158">
        <v>8.4</v>
      </c>
      <c r="H209" s="158">
        <v>6</v>
      </c>
      <c r="I209" s="123">
        <v>18</v>
      </c>
    </row>
    <row r="210" spans="1:9" ht="129.75" thickBot="1">
      <c r="A210" s="2"/>
      <c r="B210" s="113" t="s">
        <v>303</v>
      </c>
      <c r="C210" s="177" t="s">
        <v>118</v>
      </c>
      <c r="D210" s="159">
        <v>4.97</v>
      </c>
      <c r="E210" s="159">
        <v>4.3</v>
      </c>
      <c r="F210" s="159">
        <v>12.27</v>
      </c>
      <c r="G210" s="159">
        <v>120</v>
      </c>
      <c r="H210" s="159">
        <v>4.08</v>
      </c>
      <c r="I210" s="124">
        <v>53</v>
      </c>
    </row>
    <row r="211" spans="1:9" ht="129.75" thickBot="1">
      <c r="A211" s="2"/>
      <c r="B211" s="113" t="s">
        <v>245</v>
      </c>
      <c r="C211" s="85" t="s">
        <v>290</v>
      </c>
      <c r="D211" s="159">
        <v>7.35</v>
      </c>
      <c r="E211" s="159">
        <v>8.96</v>
      </c>
      <c r="F211" s="159">
        <v>11.41</v>
      </c>
      <c r="G211" s="159">
        <v>155.68</v>
      </c>
      <c r="H211" s="159">
        <v>25.97</v>
      </c>
      <c r="I211" s="123">
        <v>54</v>
      </c>
    </row>
    <row r="212" spans="1:9" ht="129.75" thickBot="1">
      <c r="A212" s="2"/>
      <c r="B212" s="113" t="s">
        <v>200</v>
      </c>
      <c r="C212" s="87">
        <v>180</v>
      </c>
      <c r="D212" s="159">
        <v>0.24</v>
      </c>
      <c r="E212" s="159">
        <v>0</v>
      </c>
      <c r="F212" s="159">
        <v>38.76</v>
      </c>
      <c r="G212" s="159">
        <v>150.36</v>
      </c>
      <c r="H212" s="159">
        <v>2.4</v>
      </c>
      <c r="I212" s="124">
        <v>55</v>
      </c>
    </row>
    <row r="213" spans="1:9" ht="129.75" thickBot="1">
      <c r="A213" s="2"/>
      <c r="B213" s="113" t="s">
        <v>75</v>
      </c>
      <c r="C213" s="87">
        <v>50</v>
      </c>
      <c r="D213" s="159">
        <v>2.8</v>
      </c>
      <c r="E213" s="159">
        <v>0.6</v>
      </c>
      <c r="F213" s="159">
        <v>24.7</v>
      </c>
      <c r="G213" s="159">
        <v>116</v>
      </c>
      <c r="H213" s="159">
        <v>0</v>
      </c>
      <c r="I213" s="124" t="s">
        <v>37</v>
      </c>
    </row>
    <row r="214" spans="1:9" ht="65.25" thickBot="1">
      <c r="A214" s="2"/>
      <c r="B214" s="160" t="s">
        <v>31</v>
      </c>
      <c r="C214" s="87">
        <v>708</v>
      </c>
      <c r="D214" s="158">
        <f>SUM(D209:D213)</f>
        <v>15.84</v>
      </c>
      <c r="E214" s="158">
        <f>SUM(E209:E213)</f>
        <v>13.92</v>
      </c>
      <c r="F214" s="158">
        <f>SUM(F209:F213)</f>
        <v>88.64</v>
      </c>
      <c r="G214" s="158">
        <f>SUM(G209:G213)</f>
        <v>550.44</v>
      </c>
      <c r="H214" s="158">
        <f>SUM(H209:H213)</f>
        <v>38.449999999999996</v>
      </c>
      <c r="I214" s="123"/>
    </row>
    <row r="215" spans="1:9" ht="65.25" thickBot="1">
      <c r="A215" s="2"/>
      <c r="B215" s="239" t="s">
        <v>122</v>
      </c>
      <c r="C215" s="240"/>
      <c r="D215" s="240"/>
      <c r="E215" s="240"/>
      <c r="F215" s="240"/>
      <c r="G215" s="240"/>
      <c r="H215" s="240"/>
      <c r="I215" s="241"/>
    </row>
    <row r="216" spans="1:9" ht="129.75" thickBot="1">
      <c r="A216" s="2"/>
      <c r="B216" s="113" t="s">
        <v>237</v>
      </c>
      <c r="C216" s="85" t="s">
        <v>26</v>
      </c>
      <c r="D216" s="158">
        <v>5.8</v>
      </c>
      <c r="E216" s="158">
        <v>6.33</v>
      </c>
      <c r="F216" s="158">
        <v>8</v>
      </c>
      <c r="G216" s="158">
        <v>118</v>
      </c>
      <c r="H216" s="158">
        <v>1.4</v>
      </c>
      <c r="I216" s="124">
        <v>8.9</v>
      </c>
    </row>
    <row r="217" spans="1:9" ht="258.75" thickBot="1">
      <c r="A217" s="2"/>
      <c r="B217" s="135" t="s">
        <v>306</v>
      </c>
      <c r="C217" s="86" t="s">
        <v>39</v>
      </c>
      <c r="D217" s="159">
        <v>1.8</v>
      </c>
      <c r="E217" s="159">
        <v>2.4</v>
      </c>
      <c r="F217" s="159">
        <v>25.71</v>
      </c>
      <c r="G217" s="159">
        <v>154.29</v>
      </c>
      <c r="H217" s="159">
        <v>0</v>
      </c>
      <c r="I217" s="124" t="s">
        <v>37</v>
      </c>
    </row>
    <row r="218" spans="1:9" ht="65.25" thickBot="1">
      <c r="A218" s="2"/>
      <c r="B218" s="113" t="s">
        <v>7</v>
      </c>
      <c r="C218" s="87">
        <f>C217+C216</f>
        <v>260</v>
      </c>
      <c r="D218" s="159">
        <f>SUM(D216:D217)</f>
        <v>7.6</v>
      </c>
      <c r="E218" s="159">
        <f>SUM(E216:E217)</f>
        <v>8.73</v>
      </c>
      <c r="F218" s="159">
        <f>SUM(F216:F217)</f>
        <v>33.71</v>
      </c>
      <c r="G218" s="159">
        <f>SUM(G216:G217)</f>
        <v>272.28999999999996</v>
      </c>
      <c r="H218" s="159">
        <f>SUM(H216:H217)</f>
        <v>1.4</v>
      </c>
      <c r="I218" s="124"/>
    </row>
    <row r="219" spans="1:9" ht="65.25" thickBot="1">
      <c r="A219" s="2"/>
      <c r="B219" s="246" t="s">
        <v>35</v>
      </c>
      <c r="C219" s="247"/>
      <c r="D219" s="247"/>
      <c r="E219" s="247"/>
      <c r="F219" s="247"/>
      <c r="G219" s="247"/>
      <c r="H219" s="247"/>
      <c r="I219" s="248"/>
    </row>
    <row r="220" spans="1:9" ht="65.25" thickBot="1">
      <c r="A220" s="2"/>
      <c r="B220" s="165" t="s">
        <v>247</v>
      </c>
      <c r="C220" s="161" t="s">
        <v>26</v>
      </c>
      <c r="D220" s="159">
        <v>6.64</v>
      </c>
      <c r="E220" s="159">
        <v>7.54</v>
      </c>
      <c r="F220" s="159">
        <v>27.61</v>
      </c>
      <c r="G220" s="137">
        <v>203</v>
      </c>
      <c r="H220" s="137">
        <v>1.95</v>
      </c>
      <c r="I220" s="124">
        <v>56</v>
      </c>
    </row>
    <row r="221" spans="1:9" ht="65.25" thickBot="1">
      <c r="A221" s="2"/>
      <c r="B221" s="160" t="s">
        <v>8</v>
      </c>
      <c r="C221" s="177" t="s">
        <v>92</v>
      </c>
      <c r="D221" s="159">
        <v>0</v>
      </c>
      <c r="E221" s="159">
        <v>0</v>
      </c>
      <c r="F221" s="159">
        <v>11.98</v>
      </c>
      <c r="G221" s="159">
        <v>48</v>
      </c>
      <c r="H221" s="159">
        <v>0</v>
      </c>
      <c r="I221" s="123">
        <v>25</v>
      </c>
    </row>
    <row r="222" spans="1:9" ht="129.75" thickBot="1">
      <c r="A222" s="2"/>
      <c r="B222" s="113" t="s">
        <v>63</v>
      </c>
      <c r="C222" s="87">
        <v>35</v>
      </c>
      <c r="D222" s="159">
        <v>2.8</v>
      </c>
      <c r="E222" s="159">
        <v>0.35</v>
      </c>
      <c r="F222" s="159">
        <v>16.87</v>
      </c>
      <c r="G222" s="159">
        <v>82.6</v>
      </c>
      <c r="H222" s="159">
        <v>0</v>
      </c>
      <c r="I222" s="124" t="s">
        <v>37</v>
      </c>
    </row>
    <row r="223" spans="1:9" ht="194.25" thickBot="1">
      <c r="A223" s="2"/>
      <c r="B223" s="113" t="s">
        <v>204</v>
      </c>
      <c r="C223" s="85" t="s">
        <v>77</v>
      </c>
      <c r="D223" s="159">
        <v>0.28</v>
      </c>
      <c r="E223" s="159">
        <v>0.28</v>
      </c>
      <c r="F223" s="159">
        <v>6.89</v>
      </c>
      <c r="G223" s="159">
        <v>33.01</v>
      </c>
      <c r="H223" s="159">
        <v>7.03</v>
      </c>
      <c r="I223" s="124">
        <v>14</v>
      </c>
    </row>
    <row r="224" spans="1:9" ht="65.25" thickBot="1">
      <c r="A224" s="2"/>
      <c r="B224" s="113" t="s">
        <v>7</v>
      </c>
      <c r="C224" s="87">
        <f>C220+C221+C222+C223</f>
        <v>485</v>
      </c>
      <c r="D224" s="159">
        <f>SUM(D220:D223)</f>
        <v>9.719999999999999</v>
      </c>
      <c r="E224" s="159">
        <f>SUM(E220:E223)</f>
        <v>8.17</v>
      </c>
      <c r="F224" s="159">
        <f>SUM(F220:F223)</f>
        <v>63.35000000000001</v>
      </c>
      <c r="G224" s="159">
        <f>SUM(G220:G223)</f>
        <v>366.61</v>
      </c>
      <c r="H224" s="159">
        <f>SUM(H220:H223)</f>
        <v>8.98</v>
      </c>
      <c r="I224" s="168"/>
    </row>
    <row r="225" spans="1:9" ht="65.25" thickBot="1">
      <c r="A225" s="2"/>
      <c r="B225" s="113"/>
      <c r="C225" s="86"/>
      <c r="D225" s="151" t="s">
        <v>1</v>
      </c>
      <c r="E225" s="152" t="s">
        <v>2</v>
      </c>
      <c r="F225" s="152" t="s">
        <v>3</v>
      </c>
      <c r="G225" s="83" t="s">
        <v>4</v>
      </c>
      <c r="H225" s="152" t="s">
        <v>5</v>
      </c>
      <c r="I225" s="124"/>
    </row>
    <row r="226" spans="1:9" ht="65.25" thickBot="1">
      <c r="A226" s="2"/>
      <c r="B226" s="166" t="s">
        <v>102</v>
      </c>
      <c r="C226" s="86"/>
      <c r="D226" s="159">
        <f>SUM(D204+D207+D214+D218+D224)</f>
        <v>46.04</v>
      </c>
      <c r="E226" s="159">
        <f>SUM(E204+E207+E214+E218+E224)</f>
        <v>47.510000000000005</v>
      </c>
      <c r="F226" s="159">
        <f>SUM(F204+F207+F214+F218+F224)</f>
        <v>278.31</v>
      </c>
      <c r="G226" s="159">
        <f>SUM(G204+G207+G214+G218+G224)</f>
        <v>1770.02</v>
      </c>
      <c r="H226" s="159">
        <f>SUM(H204+H207+H214+H218+H224)</f>
        <v>51.36</v>
      </c>
      <c r="I226" s="124"/>
    </row>
    <row r="227" spans="1:9" ht="65.25" thickBot="1">
      <c r="A227" s="2"/>
      <c r="B227" s="166" t="s">
        <v>12</v>
      </c>
      <c r="C227" s="86"/>
      <c r="D227" s="159">
        <v>54</v>
      </c>
      <c r="E227" s="159">
        <v>60</v>
      </c>
      <c r="F227" s="159">
        <v>261</v>
      </c>
      <c r="G227" s="159">
        <v>1800</v>
      </c>
      <c r="H227" s="159">
        <v>50</v>
      </c>
      <c r="I227" s="124"/>
    </row>
    <row r="228" spans="1:9" ht="192.75" thickBot="1">
      <c r="A228" s="2"/>
      <c r="B228" s="167" t="s">
        <v>13</v>
      </c>
      <c r="C228" s="150"/>
      <c r="D228" s="137">
        <f>D226*100/D227</f>
        <v>85.25925925925925</v>
      </c>
      <c r="E228" s="137">
        <f>E226*100/E227</f>
        <v>79.18333333333335</v>
      </c>
      <c r="F228" s="137">
        <f>F226*100/F227</f>
        <v>106.63218390804597</v>
      </c>
      <c r="G228" s="137">
        <f>G226*100/G227</f>
        <v>98.33444444444444</v>
      </c>
      <c r="H228" s="137">
        <f>H226*100/H227</f>
        <v>102.72</v>
      </c>
      <c r="I228" s="168"/>
    </row>
    <row r="229" spans="1:9" ht="64.5">
      <c r="A229" s="2"/>
      <c r="B229" s="1" t="s">
        <v>87</v>
      </c>
      <c r="C229" s="1"/>
      <c r="E229" s="171"/>
      <c r="F229" s="171"/>
      <c r="G229" s="171"/>
      <c r="H229" s="171"/>
      <c r="I229" s="172"/>
    </row>
    <row r="230" spans="1:9" ht="75">
      <c r="A230" s="2"/>
      <c r="B230" s="1" t="s">
        <v>349</v>
      </c>
      <c r="I230" s="172"/>
    </row>
    <row r="231" spans="1:9" ht="64.5">
      <c r="A231" s="2"/>
      <c r="B231" s="1" t="s">
        <v>85</v>
      </c>
      <c r="I231" s="172"/>
    </row>
    <row r="232" spans="1:9" ht="75">
      <c r="A232" s="2"/>
      <c r="B232" s="1" t="s">
        <v>350</v>
      </c>
      <c r="C232" s="1"/>
      <c r="E232" s="171"/>
      <c r="F232" s="171"/>
      <c r="G232" s="171"/>
      <c r="H232" s="171"/>
      <c r="I232" s="172"/>
    </row>
    <row r="233" spans="1:9" ht="64.5">
      <c r="A233" s="2"/>
      <c r="B233" s="1" t="s">
        <v>131</v>
      </c>
      <c r="C233" s="1"/>
      <c r="E233" s="171"/>
      <c r="F233" s="171"/>
      <c r="G233" s="171"/>
      <c r="H233" s="171"/>
      <c r="I233" s="172"/>
    </row>
    <row r="234" spans="1:9" ht="65.25" thickBot="1">
      <c r="A234" s="2"/>
      <c r="B234" s="1" t="s">
        <v>84</v>
      </c>
      <c r="I234" s="172"/>
    </row>
    <row r="235" spans="1:9" ht="65.25" thickBot="1">
      <c r="A235" s="2"/>
      <c r="B235" s="242" t="s">
        <v>94</v>
      </c>
      <c r="C235" s="294" t="s">
        <v>95</v>
      </c>
      <c r="D235" s="239" t="s">
        <v>25</v>
      </c>
      <c r="E235" s="240"/>
      <c r="F235" s="241"/>
      <c r="G235" s="242" t="s">
        <v>58</v>
      </c>
      <c r="H235" s="242" t="s">
        <v>107</v>
      </c>
      <c r="I235" s="244" t="s">
        <v>106</v>
      </c>
    </row>
    <row r="236" spans="1:9" ht="65.25" thickBot="1">
      <c r="A236" s="2"/>
      <c r="B236" s="243"/>
      <c r="C236" s="260"/>
      <c r="D236" s="151" t="s">
        <v>1</v>
      </c>
      <c r="E236" s="152" t="s">
        <v>2</v>
      </c>
      <c r="F236" s="152" t="s">
        <v>3</v>
      </c>
      <c r="G236" s="243"/>
      <c r="H236" s="243"/>
      <c r="I236" s="245"/>
    </row>
    <row r="237" spans="1:9" ht="65.25" thickBot="1">
      <c r="A237" s="2"/>
      <c r="B237" s="153" t="s">
        <v>20</v>
      </c>
      <c r="C237" s="154"/>
      <c r="D237" s="154"/>
      <c r="E237" s="154"/>
      <c r="F237" s="154"/>
      <c r="G237" s="154"/>
      <c r="H237" s="154"/>
      <c r="I237" s="155"/>
    </row>
    <row r="238" spans="1:9" ht="65.25" thickBot="1">
      <c r="A238" s="2"/>
      <c r="B238" s="239" t="s">
        <v>6</v>
      </c>
      <c r="C238" s="240"/>
      <c r="D238" s="240"/>
      <c r="E238" s="240"/>
      <c r="F238" s="240"/>
      <c r="G238" s="240"/>
      <c r="H238" s="240"/>
      <c r="I238" s="241"/>
    </row>
    <row r="239" spans="1:9" ht="129.75" thickBot="1">
      <c r="A239" s="2"/>
      <c r="B239" s="160" t="s">
        <v>191</v>
      </c>
      <c r="C239" s="87">
        <v>200</v>
      </c>
      <c r="D239" s="158">
        <v>7.02</v>
      </c>
      <c r="E239" s="158">
        <v>7.76</v>
      </c>
      <c r="F239" s="158">
        <v>28.41</v>
      </c>
      <c r="G239" s="158">
        <v>209</v>
      </c>
      <c r="H239" s="158">
        <v>1.95</v>
      </c>
      <c r="I239" s="123">
        <v>57</v>
      </c>
    </row>
    <row r="240" spans="1:9" ht="65.25" thickBot="1">
      <c r="A240" s="2"/>
      <c r="B240" s="160" t="s">
        <v>8</v>
      </c>
      <c r="C240" s="177" t="s">
        <v>92</v>
      </c>
      <c r="D240" s="159">
        <v>0</v>
      </c>
      <c r="E240" s="159">
        <v>0</v>
      </c>
      <c r="F240" s="159">
        <v>11.98</v>
      </c>
      <c r="G240" s="159">
        <v>48</v>
      </c>
      <c r="H240" s="159">
        <v>0</v>
      </c>
      <c r="I240" s="123">
        <v>25</v>
      </c>
    </row>
    <row r="241" spans="1:9" ht="65.25" thickBot="1">
      <c r="A241" s="2"/>
      <c r="B241" s="113" t="s">
        <v>40</v>
      </c>
      <c r="C241" s="177" t="s">
        <v>320</v>
      </c>
      <c r="D241" s="159">
        <v>2.8</v>
      </c>
      <c r="E241" s="159">
        <v>4.69</v>
      </c>
      <c r="F241" s="159">
        <v>24.68</v>
      </c>
      <c r="G241" s="159">
        <f>D241*4+E241*9+F241*4</f>
        <v>152.13</v>
      </c>
      <c r="H241" s="159">
        <v>0</v>
      </c>
      <c r="I241" s="124">
        <v>27</v>
      </c>
    </row>
    <row r="242" spans="1:9" ht="65.25" thickBot="1">
      <c r="A242" s="2"/>
      <c r="B242" s="113" t="s">
        <v>7</v>
      </c>
      <c r="C242" s="86" t="s">
        <v>332</v>
      </c>
      <c r="D242" s="159">
        <f>SUM(D239:D241)</f>
        <v>9.82</v>
      </c>
      <c r="E242" s="159">
        <f>SUM(E239:E241)</f>
        <v>12.45</v>
      </c>
      <c r="F242" s="159">
        <f>SUM(F239:F241)</f>
        <v>65.07</v>
      </c>
      <c r="G242" s="159">
        <f>SUM(G239:G241)</f>
        <v>409.13</v>
      </c>
      <c r="H242" s="159">
        <f>SUM(H239:H241)</f>
        <v>1.95</v>
      </c>
      <c r="I242" s="124"/>
    </row>
    <row r="243" spans="1:9" ht="65.25" thickBot="1">
      <c r="A243" s="2"/>
      <c r="B243" s="239" t="s">
        <v>59</v>
      </c>
      <c r="C243" s="240"/>
      <c r="D243" s="240"/>
      <c r="E243" s="240"/>
      <c r="F243" s="240"/>
      <c r="G243" s="240"/>
      <c r="H243" s="240"/>
      <c r="I243" s="241"/>
    </row>
    <row r="244" spans="1:9" ht="65.25" thickBot="1">
      <c r="A244" s="2"/>
      <c r="B244" s="160" t="s">
        <v>129</v>
      </c>
      <c r="C244" s="161" t="s">
        <v>27</v>
      </c>
      <c r="D244" s="159">
        <v>0.2</v>
      </c>
      <c r="E244" s="159">
        <v>0.1</v>
      </c>
      <c r="F244" s="159">
        <v>10.1</v>
      </c>
      <c r="G244" s="159">
        <v>46</v>
      </c>
      <c r="H244" s="159">
        <v>2</v>
      </c>
      <c r="I244" s="124" t="s">
        <v>37</v>
      </c>
    </row>
    <row r="245" spans="1:9" ht="65.25" thickBot="1">
      <c r="A245" s="2"/>
      <c r="B245" s="113" t="s">
        <v>7</v>
      </c>
      <c r="C245" s="85" t="s">
        <v>27</v>
      </c>
      <c r="D245" s="159">
        <f>SUM(D244)</f>
        <v>0.2</v>
      </c>
      <c r="E245" s="159">
        <f>SUM(E244)</f>
        <v>0.1</v>
      </c>
      <c r="F245" s="159">
        <f>SUM(F244)</f>
        <v>10.1</v>
      </c>
      <c r="G245" s="159">
        <f>SUM(G244)</f>
        <v>46</v>
      </c>
      <c r="H245" s="159">
        <f>SUM(H244)</f>
        <v>2</v>
      </c>
      <c r="I245" s="124"/>
    </row>
    <row r="246" spans="1:9" ht="65.25" thickBot="1">
      <c r="A246" s="2"/>
      <c r="B246" s="239" t="s">
        <v>34</v>
      </c>
      <c r="C246" s="240"/>
      <c r="D246" s="240"/>
      <c r="E246" s="240"/>
      <c r="F246" s="240"/>
      <c r="G246" s="240"/>
      <c r="H246" s="240"/>
      <c r="I246" s="241"/>
    </row>
    <row r="247" spans="1:9" ht="129.75" thickBot="1">
      <c r="A247" s="2"/>
      <c r="B247" s="132" t="s">
        <v>199</v>
      </c>
      <c r="C247" s="163" t="s">
        <v>39</v>
      </c>
      <c r="D247" s="157">
        <v>1.03</v>
      </c>
      <c r="E247" s="157">
        <v>5.05</v>
      </c>
      <c r="F247" s="157">
        <v>5.58</v>
      </c>
      <c r="G247" s="157">
        <v>72</v>
      </c>
      <c r="H247" s="157">
        <v>5.01</v>
      </c>
      <c r="I247" s="131">
        <v>58</v>
      </c>
    </row>
    <row r="248" spans="1:9" ht="129.75" thickBot="1">
      <c r="A248" s="2"/>
      <c r="B248" s="113" t="s">
        <v>179</v>
      </c>
      <c r="C248" s="86" t="s">
        <v>118</v>
      </c>
      <c r="D248" s="159">
        <v>6.97</v>
      </c>
      <c r="E248" s="159">
        <v>3.15</v>
      </c>
      <c r="F248" s="159">
        <v>17.12</v>
      </c>
      <c r="G248" s="159">
        <v>116.67</v>
      </c>
      <c r="H248" s="159">
        <v>4.58</v>
      </c>
      <c r="I248" s="123">
        <v>59</v>
      </c>
    </row>
    <row r="249" spans="1:9" ht="129.75" thickBot="1">
      <c r="A249" s="2"/>
      <c r="B249" s="135" t="s">
        <v>248</v>
      </c>
      <c r="C249" s="86" t="s">
        <v>249</v>
      </c>
      <c r="D249" s="159">
        <v>3</v>
      </c>
      <c r="E249" s="159">
        <v>0.3</v>
      </c>
      <c r="F249" s="159">
        <v>17</v>
      </c>
      <c r="G249" s="159">
        <v>87.9</v>
      </c>
      <c r="H249" s="159">
        <v>0</v>
      </c>
      <c r="I249" s="124">
        <v>60</v>
      </c>
    </row>
    <row r="250" spans="1:9" ht="129.75" thickBot="1">
      <c r="A250" s="2"/>
      <c r="B250" s="113" t="s">
        <v>173</v>
      </c>
      <c r="C250" s="85" t="s">
        <v>300</v>
      </c>
      <c r="D250" s="159">
        <v>10.81</v>
      </c>
      <c r="E250" s="159">
        <v>8.61</v>
      </c>
      <c r="F250" s="159">
        <v>24.86</v>
      </c>
      <c r="G250" s="159">
        <v>224.44</v>
      </c>
      <c r="H250" s="159">
        <v>4.79</v>
      </c>
      <c r="I250" s="123">
        <v>61</v>
      </c>
    </row>
    <row r="251" spans="1:9" ht="65.25" thickBot="1">
      <c r="A251" s="2"/>
      <c r="B251" s="113" t="s">
        <v>47</v>
      </c>
      <c r="C251" s="87">
        <v>180</v>
      </c>
      <c r="D251" s="159">
        <v>0.4</v>
      </c>
      <c r="E251" s="159">
        <v>0</v>
      </c>
      <c r="F251" s="159">
        <v>22</v>
      </c>
      <c r="G251" s="159">
        <v>92</v>
      </c>
      <c r="H251" s="159">
        <v>0.36</v>
      </c>
      <c r="I251" s="124">
        <v>7</v>
      </c>
    </row>
    <row r="252" spans="1:9" ht="129.75" thickBot="1">
      <c r="A252" s="2"/>
      <c r="B252" s="113" t="s">
        <v>75</v>
      </c>
      <c r="C252" s="87">
        <v>50</v>
      </c>
      <c r="D252" s="159">
        <v>2.8</v>
      </c>
      <c r="E252" s="159">
        <v>0.6</v>
      </c>
      <c r="F252" s="159">
        <v>24.7</v>
      </c>
      <c r="G252" s="159">
        <v>116</v>
      </c>
      <c r="H252" s="159">
        <v>0</v>
      </c>
      <c r="I252" s="124" t="s">
        <v>37</v>
      </c>
    </row>
    <row r="253" spans="1:9" ht="65.25" thickBot="1">
      <c r="A253" s="2"/>
      <c r="B253" s="160" t="s">
        <v>31</v>
      </c>
      <c r="C253" s="87">
        <v>727</v>
      </c>
      <c r="D253" s="158">
        <f>SUM(D247:D252)</f>
        <v>25.01</v>
      </c>
      <c r="E253" s="158">
        <f>SUM(E247:E252)</f>
        <v>17.71</v>
      </c>
      <c r="F253" s="158">
        <f>SUM(F247:F252)</f>
        <v>111.26</v>
      </c>
      <c r="G253" s="158">
        <f>SUM(G247:G252)</f>
        <v>709.01</v>
      </c>
      <c r="H253" s="158">
        <f>SUM(H247:H252)</f>
        <v>14.739999999999998</v>
      </c>
      <c r="I253" s="123"/>
    </row>
    <row r="254" spans="1:9" ht="65.25" thickBot="1">
      <c r="A254" s="2"/>
      <c r="B254" s="239" t="s">
        <v>122</v>
      </c>
      <c r="C254" s="240"/>
      <c r="D254" s="240"/>
      <c r="E254" s="240"/>
      <c r="F254" s="240"/>
      <c r="G254" s="240"/>
      <c r="H254" s="240"/>
      <c r="I254" s="241"/>
    </row>
    <row r="255" spans="1:9" ht="129.75" thickBot="1">
      <c r="A255" s="2"/>
      <c r="B255" s="113" t="s">
        <v>237</v>
      </c>
      <c r="C255" s="85" t="s">
        <v>92</v>
      </c>
      <c r="D255" s="158">
        <v>5.22</v>
      </c>
      <c r="E255" s="158">
        <v>5.7</v>
      </c>
      <c r="F255" s="158">
        <v>7.2</v>
      </c>
      <c r="G255" s="158">
        <v>106.2</v>
      </c>
      <c r="H255" s="158">
        <v>1.26</v>
      </c>
      <c r="I255" s="124">
        <v>8.9</v>
      </c>
    </row>
    <row r="256" spans="1:9" ht="65.25" thickBot="1">
      <c r="A256" s="2"/>
      <c r="B256" s="113" t="s">
        <v>202</v>
      </c>
      <c r="C256" s="84">
        <v>70</v>
      </c>
      <c r="D256" s="159">
        <v>5.19</v>
      </c>
      <c r="E256" s="159">
        <v>8.23</v>
      </c>
      <c r="F256" s="159">
        <v>34.79</v>
      </c>
      <c r="G256" s="159">
        <v>248.5</v>
      </c>
      <c r="H256" s="159">
        <v>5.71</v>
      </c>
      <c r="I256" s="124">
        <v>62</v>
      </c>
    </row>
    <row r="257" spans="1:9" ht="65.25" thickBot="1">
      <c r="A257" s="2"/>
      <c r="B257" s="113" t="s">
        <v>7</v>
      </c>
      <c r="C257" s="87">
        <f>C255+C256</f>
        <v>250</v>
      </c>
      <c r="D257" s="159">
        <f>SUM(D255:D256)</f>
        <v>10.41</v>
      </c>
      <c r="E257" s="159">
        <f>SUM(E255:E256)</f>
        <v>13.93</v>
      </c>
      <c r="F257" s="159">
        <f>SUM(F255:F256)</f>
        <v>41.99</v>
      </c>
      <c r="G257" s="159">
        <f>SUM(G255:G256)</f>
        <v>354.7</v>
      </c>
      <c r="H257" s="159">
        <f>SUM(H255:H256)</f>
        <v>6.97</v>
      </c>
      <c r="I257" s="124"/>
    </row>
    <row r="258" spans="1:9" ht="65.25" thickBot="1">
      <c r="A258" s="2"/>
      <c r="B258" s="246" t="s">
        <v>35</v>
      </c>
      <c r="C258" s="247"/>
      <c r="D258" s="247"/>
      <c r="E258" s="247"/>
      <c r="F258" s="247"/>
      <c r="G258" s="247"/>
      <c r="H258" s="247"/>
      <c r="I258" s="248"/>
    </row>
    <row r="259" spans="1:9" ht="129.75" thickBot="1">
      <c r="A259" s="2"/>
      <c r="B259" s="162" t="s">
        <v>250</v>
      </c>
      <c r="C259" s="186" t="s">
        <v>275</v>
      </c>
      <c r="D259" s="157">
        <v>20</v>
      </c>
      <c r="E259" s="157">
        <v>16.54</v>
      </c>
      <c r="F259" s="157">
        <v>52.12</v>
      </c>
      <c r="G259" s="157">
        <v>437.41</v>
      </c>
      <c r="H259" s="157">
        <v>0.37</v>
      </c>
      <c r="I259" s="131">
        <v>63</v>
      </c>
    </row>
    <row r="260" spans="1:9" ht="129.75" thickBot="1">
      <c r="A260" s="2"/>
      <c r="B260" s="113" t="s">
        <v>88</v>
      </c>
      <c r="C260" s="87">
        <v>180</v>
      </c>
      <c r="D260" s="158">
        <v>2.5</v>
      </c>
      <c r="E260" s="158">
        <v>3.5</v>
      </c>
      <c r="F260" s="158">
        <v>17.01</v>
      </c>
      <c r="G260" s="158">
        <v>109.54</v>
      </c>
      <c r="H260" s="158">
        <v>1.33</v>
      </c>
      <c r="I260" s="124">
        <v>36</v>
      </c>
    </row>
    <row r="261" spans="1:9" ht="194.25" thickBot="1">
      <c r="A261" s="2"/>
      <c r="B261" s="113" t="s">
        <v>204</v>
      </c>
      <c r="C261" s="85" t="s">
        <v>339</v>
      </c>
      <c r="D261" s="159">
        <v>0.44</v>
      </c>
      <c r="E261" s="159">
        <v>0.44</v>
      </c>
      <c r="F261" s="159">
        <v>10.83</v>
      </c>
      <c r="G261" s="159">
        <v>51.87</v>
      </c>
      <c r="H261" s="159">
        <v>11.05</v>
      </c>
      <c r="I261" s="124">
        <v>14</v>
      </c>
    </row>
    <row r="262" spans="1:9" ht="65.25" thickBot="1">
      <c r="A262" s="2"/>
      <c r="B262" s="113" t="s">
        <v>7</v>
      </c>
      <c r="C262" s="86" t="s">
        <v>341</v>
      </c>
      <c r="D262" s="159">
        <f>SUM(D259:D261)</f>
        <v>22.94</v>
      </c>
      <c r="E262" s="159">
        <f>SUM(E259:E261)</f>
        <v>20.48</v>
      </c>
      <c r="F262" s="159">
        <f>SUM(F259:F261)</f>
        <v>79.96</v>
      </c>
      <c r="G262" s="159">
        <f>SUM(G259:G261)</f>
        <v>598.82</v>
      </c>
      <c r="H262" s="159">
        <f>SUM(H259:H261)</f>
        <v>12.75</v>
      </c>
      <c r="I262" s="168"/>
    </row>
    <row r="263" spans="1:9" ht="65.25" thickBot="1">
      <c r="A263" s="2"/>
      <c r="B263" s="113"/>
      <c r="C263" s="86"/>
      <c r="D263" s="151" t="s">
        <v>1</v>
      </c>
      <c r="E263" s="152" t="s">
        <v>2</v>
      </c>
      <c r="F263" s="152" t="s">
        <v>3</v>
      </c>
      <c r="G263" s="83" t="s">
        <v>4</v>
      </c>
      <c r="H263" s="152" t="s">
        <v>5</v>
      </c>
      <c r="I263" s="124"/>
    </row>
    <row r="264" spans="1:9" ht="65.25" thickBot="1">
      <c r="A264" s="2"/>
      <c r="B264" s="166" t="s">
        <v>101</v>
      </c>
      <c r="C264" s="86"/>
      <c r="D264" s="159">
        <f>SUM(D242+D245+D253+D257+D262)</f>
        <v>68.38</v>
      </c>
      <c r="E264" s="159">
        <f>SUM(E242+E245+E253+E257+E262)</f>
        <v>64.67</v>
      </c>
      <c r="F264" s="159">
        <f>SUM(F242+F245+F253+F257+F262)</f>
        <v>308.38</v>
      </c>
      <c r="G264" s="159">
        <f>SUM(G242+G245+G253+G257+G262)</f>
        <v>2117.66</v>
      </c>
      <c r="H264" s="159">
        <f>SUM(H242+H245+H253+H257+H262)</f>
        <v>38.41</v>
      </c>
      <c r="I264" s="124"/>
    </row>
    <row r="265" spans="1:9" ht="65.25" thickBot="1">
      <c r="A265" s="2"/>
      <c r="B265" s="166" t="s">
        <v>12</v>
      </c>
      <c r="C265" s="86"/>
      <c r="D265" s="159">
        <v>54</v>
      </c>
      <c r="E265" s="159">
        <v>60</v>
      </c>
      <c r="F265" s="159">
        <v>261</v>
      </c>
      <c r="G265" s="159">
        <v>1800</v>
      </c>
      <c r="H265" s="159">
        <v>50</v>
      </c>
      <c r="I265" s="124"/>
    </row>
    <row r="266" spans="1:9" ht="192.75" thickBot="1">
      <c r="A266" s="2"/>
      <c r="B266" s="167" t="s">
        <v>13</v>
      </c>
      <c r="C266" s="150"/>
      <c r="D266" s="137">
        <f>D264*100/D265</f>
        <v>126.62962962962963</v>
      </c>
      <c r="E266" s="137">
        <f>E264*100/E265</f>
        <v>107.78333333333333</v>
      </c>
      <c r="F266" s="137">
        <f>F264*100/F265</f>
        <v>118.15325670498085</v>
      </c>
      <c r="G266" s="137">
        <f>G264*100/G265</f>
        <v>117.64777777777778</v>
      </c>
      <c r="H266" s="137">
        <f>H264*100/H265</f>
        <v>76.82</v>
      </c>
      <c r="I266" s="168"/>
    </row>
    <row r="267" spans="1:9" ht="64.5">
      <c r="A267" s="2"/>
      <c r="B267" s="1" t="s">
        <v>87</v>
      </c>
      <c r="C267" s="1"/>
      <c r="E267" s="171"/>
      <c r="F267" s="171"/>
      <c r="G267" s="171"/>
      <c r="H267" s="171"/>
      <c r="I267" s="172"/>
    </row>
    <row r="268" spans="1:9" ht="75">
      <c r="A268" s="2"/>
      <c r="B268" s="1" t="s">
        <v>349</v>
      </c>
      <c r="I268" s="172"/>
    </row>
    <row r="269" spans="1:9" ht="64.5">
      <c r="A269" s="2"/>
      <c r="B269" s="1" t="s">
        <v>85</v>
      </c>
      <c r="I269" s="172"/>
    </row>
    <row r="270" spans="1:9" ht="75">
      <c r="A270" s="2"/>
      <c r="B270" s="1" t="s">
        <v>350</v>
      </c>
      <c r="C270" s="1"/>
      <c r="E270" s="171"/>
      <c r="F270" s="171"/>
      <c r="G270" s="171"/>
      <c r="H270" s="171"/>
      <c r="I270" s="172"/>
    </row>
    <row r="271" spans="1:9" ht="64.5">
      <c r="A271" s="2"/>
      <c r="B271" s="1" t="s">
        <v>131</v>
      </c>
      <c r="C271" s="1"/>
      <c r="E271" s="171"/>
      <c r="F271" s="171"/>
      <c r="G271" s="171"/>
      <c r="H271" s="171"/>
      <c r="I271" s="172"/>
    </row>
    <row r="272" spans="1:9" ht="65.25" thickBot="1">
      <c r="A272" s="2"/>
      <c r="B272" s="1" t="s">
        <v>84</v>
      </c>
      <c r="I272" s="172"/>
    </row>
    <row r="273" spans="1:9" ht="65.25" thickBot="1">
      <c r="A273" s="2"/>
      <c r="B273" s="265" t="s">
        <v>57</v>
      </c>
      <c r="C273" s="266"/>
      <c r="D273" s="266"/>
      <c r="E273" s="266"/>
      <c r="F273" s="266"/>
      <c r="G273" s="266"/>
      <c r="H273" s="266"/>
      <c r="I273" s="267"/>
    </row>
    <row r="274" spans="1:9" ht="65.25" thickBot="1">
      <c r="A274" s="2"/>
      <c r="B274" s="242" t="s">
        <v>94</v>
      </c>
      <c r="C274" s="294" t="s">
        <v>95</v>
      </c>
      <c r="D274" s="239" t="s">
        <v>25</v>
      </c>
      <c r="E274" s="240"/>
      <c r="F274" s="241"/>
      <c r="G274" s="242" t="s">
        <v>58</v>
      </c>
      <c r="H274" s="242" t="s">
        <v>107</v>
      </c>
      <c r="I274" s="244" t="s">
        <v>106</v>
      </c>
    </row>
    <row r="275" spans="1:9" ht="65.25" thickBot="1">
      <c r="A275" s="2"/>
      <c r="B275" s="243"/>
      <c r="C275" s="260"/>
      <c r="D275" s="151" t="s">
        <v>1</v>
      </c>
      <c r="E275" s="152" t="s">
        <v>2</v>
      </c>
      <c r="F275" s="152" t="s">
        <v>3</v>
      </c>
      <c r="G275" s="243"/>
      <c r="H275" s="243"/>
      <c r="I275" s="245"/>
    </row>
    <row r="276" spans="1:9" ht="65.25" thickBot="1">
      <c r="A276" s="2"/>
      <c r="B276" s="153" t="s">
        <v>21</v>
      </c>
      <c r="C276" s="154"/>
      <c r="D276" s="154"/>
      <c r="E276" s="154"/>
      <c r="F276" s="154"/>
      <c r="G276" s="154"/>
      <c r="H276" s="154"/>
      <c r="I276" s="155"/>
    </row>
    <row r="277" spans="1:9" ht="65.25" thickBot="1">
      <c r="A277" s="2"/>
      <c r="B277" s="239" t="s">
        <v>6</v>
      </c>
      <c r="C277" s="240"/>
      <c r="D277" s="240"/>
      <c r="E277" s="240"/>
      <c r="F277" s="240"/>
      <c r="G277" s="240"/>
      <c r="H277" s="240"/>
      <c r="I277" s="241"/>
    </row>
    <row r="278" spans="1:9" ht="129.75" thickBot="1">
      <c r="A278" s="2"/>
      <c r="B278" s="160" t="s">
        <v>197</v>
      </c>
      <c r="C278" s="87">
        <v>200</v>
      </c>
      <c r="D278" s="158">
        <v>6.53</v>
      </c>
      <c r="E278" s="158">
        <v>7.33</v>
      </c>
      <c r="F278" s="158">
        <v>19.73</v>
      </c>
      <c r="G278" s="158">
        <v>170</v>
      </c>
      <c r="H278" s="158">
        <v>1.17</v>
      </c>
      <c r="I278" s="123">
        <v>64</v>
      </c>
    </row>
    <row r="279" spans="1:9" ht="65.25" thickBot="1">
      <c r="A279" s="2"/>
      <c r="B279" s="113" t="s">
        <v>17</v>
      </c>
      <c r="C279" s="87">
        <v>180</v>
      </c>
      <c r="D279" s="159">
        <v>2.3</v>
      </c>
      <c r="E279" s="159">
        <v>3.44</v>
      </c>
      <c r="F279" s="159">
        <v>16.89</v>
      </c>
      <c r="G279" s="159">
        <f>D279*4+E279*9+F279*4</f>
        <v>107.72</v>
      </c>
      <c r="H279" s="175">
        <v>1.33</v>
      </c>
      <c r="I279" s="124">
        <v>16</v>
      </c>
    </row>
    <row r="280" spans="1:9" ht="129.75" thickBot="1">
      <c r="A280" s="2"/>
      <c r="B280" s="113" t="s">
        <v>42</v>
      </c>
      <c r="C280" s="86" t="s">
        <v>318</v>
      </c>
      <c r="D280" s="159">
        <v>4.5</v>
      </c>
      <c r="E280" s="159">
        <v>6.92</v>
      </c>
      <c r="F280" s="159">
        <v>24.66</v>
      </c>
      <c r="G280" s="159">
        <f>D280*4+E280*9+F280*4</f>
        <v>178.92000000000002</v>
      </c>
      <c r="H280" s="159">
        <v>0.07</v>
      </c>
      <c r="I280" s="124">
        <v>3</v>
      </c>
    </row>
    <row r="281" spans="1:9" ht="65.25" thickBot="1">
      <c r="A281" s="2"/>
      <c r="B281" s="113" t="s">
        <v>7</v>
      </c>
      <c r="C281" s="86" t="s">
        <v>330</v>
      </c>
      <c r="D281" s="159">
        <f>SUM(D278:D280)</f>
        <v>13.33</v>
      </c>
      <c r="E281" s="159">
        <f>SUM(E278:E280)</f>
        <v>17.689999999999998</v>
      </c>
      <c r="F281" s="159">
        <f>SUM(F278:F280)</f>
        <v>61.28</v>
      </c>
      <c r="G281" s="159">
        <f>SUM(G278:G280)</f>
        <v>456.64000000000004</v>
      </c>
      <c r="H281" s="159">
        <f>SUM(H278:H280)</f>
        <v>2.57</v>
      </c>
      <c r="I281" s="124"/>
    </row>
    <row r="282" spans="1:9" ht="65.25" thickBot="1">
      <c r="A282" s="2"/>
      <c r="B282" s="239" t="s">
        <v>59</v>
      </c>
      <c r="C282" s="240"/>
      <c r="D282" s="240"/>
      <c r="E282" s="240"/>
      <c r="F282" s="240"/>
      <c r="G282" s="240"/>
      <c r="H282" s="240"/>
      <c r="I282" s="241"/>
    </row>
    <row r="283" spans="1:9" ht="65.25" thickBot="1">
      <c r="A283" s="2"/>
      <c r="B283" s="160" t="s">
        <v>129</v>
      </c>
      <c r="C283" s="161" t="s">
        <v>27</v>
      </c>
      <c r="D283" s="159">
        <v>0.2</v>
      </c>
      <c r="E283" s="159">
        <v>0.1</v>
      </c>
      <c r="F283" s="159">
        <v>10.1</v>
      </c>
      <c r="G283" s="159">
        <v>46</v>
      </c>
      <c r="H283" s="159">
        <v>2</v>
      </c>
      <c r="I283" s="124" t="s">
        <v>37</v>
      </c>
    </row>
    <row r="284" spans="1:9" ht="65.25" thickBot="1">
      <c r="A284" s="2"/>
      <c r="B284" s="113" t="s">
        <v>7</v>
      </c>
      <c r="C284" s="85" t="s">
        <v>27</v>
      </c>
      <c r="D284" s="159">
        <f>SUM(D283)</f>
        <v>0.2</v>
      </c>
      <c r="E284" s="159">
        <f>SUM(E283)</f>
        <v>0.1</v>
      </c>
      <c r="F284" s="159">
        <f>SUM(F283)</f>
        <v>10.1</v>
      </c>
      <c r="G284" s="159">
        <f>SUM(G283)</f>
        <v>46</v>
      </c>
      <c r="H284" s="159">
        <f>SUM(H283)</f>
        <v>2</v>
      </c>
      <c r="I284" s="124"/>
    </row>
    <row r="285" spans="1:9" ht="65.25" thickBot="1">
      <c r="A285" s="2"/>
      <c r="B285" s="239" t="s">
        <v>34</v>
      </c>
      <c r="C285" s="240"/>
      <c r="D285" s="240"/>
      <c r="E285" s="240"/>
      <c r="F285" s="240"/>
      <c r="G285" s="240"/>
      <c r="H285" s="240"/>
      <c r="I285" s="241"/>
    </row>
    <row r="286" spans="1:9" ht="65.25" thickBot="1">
      <c r="A286" s="2"/>
      <c r="B286" s="176" t="s">
        <v>240</v>
      </c>
      <c r="C286" s="161" t="s">
        <v>39</v>
      </c>
      <c r="D286" s="159">
        <v>0.48</v>
      </c>
      <c r="E286" s="159">
        <v>0.06</v>
      </c>
      <c r="F286" s="159">
        <v>1.5</v>
      </c>
      <c r="G286" s="159">
        <v>8.4</v>
      </c>
      <c r="H286" s="159">
        <v>6</v>
      </c>
      <c r="I286" s="124">
        <v>65</v>
      </c>
    </row>
    <row r="287" spans="1:9" ht="129.75" thickBot="1">
      <c r="A287" s="2"/>
      <c r="B287" s="113" t="s">
        <v>309</v>
      </c>
      <c r="C287" s="86" t="s">
        <v>315</v>
      </c>
      <c r="D287" s="159">
        <v>4.63</v>
      </c>
      <c r="E287" s="159">
        <v>4.98</v>
      </c>
      <c r="F287" s="159">
        <v>9.82</v>
      </c>
      <c r="G287" s="159">
        <v>113.33</v>
      </c>
      <c r="H287" s="159">
        <v>6.78</v>
      </c>
      <c r="I287" s="124">
        <v>29</v>
      </c>
    </row>
    <row r="288" spans="1:9" ht="65.25" thickBot="1">
      <c r="A288" s="2"/>
      <c r="B288" s="135" t="s">
        <v>251</v>
      </c>
      <c r="C288" s="177" t="s">
        <v>27</v>
      </c>
      <c r="D288" s="159">
        <v>12.35</v>
      </c>
      <c r="E288" s="159">
        <v>10.4</v>
      </c>
      <c r="F288" s="159">
        <v>16.19</v>
      </c>
      <c r="G288" s="159">
        <v>210</v>
      </c>
      <c r="H288" s="159">
        <v>6.35</v>
      </c>
      <c r="I288" s="124">
        <v>66</v>
      </c>
    </row>
    <row r="289" spans="1:9" ht="129.75" thickBot="1">
      <c r="A289" s="2"/>
      <c r="B289" s="113" t="s">
        <v>277</v>
      </c>
      <c r="C289" s="84">
        <v>25</v>
      </c>
      <c r="D289" s="159">
        <v>0.73</v>
      </c>
      <c r="E289" s="159">
        <v>8.02</v>
      </c>
      <c r="F289" s="159">
        <v>2.39</v>
      </c>
      <c r="G289" s="159">
        <v>82</v>
      </c>
      <c r="H289" s="159">
        <v>0.1</v>
      </c>
      <c r="I289" s="124">
        <v>30</v>
      </c>
    </row>
    <row r="290" spans="1:9" ht="258.75" thickBot="1">
      <c r="A290" s="2"/>
      <c r="B290" s="113" t="s">
        <v>205</v>
      </c>
      <c r="C290" s="85" t="s">
        <v>78</v>
      </c>
      <c r="D290" s="159">
        <v>2.5</v>
      </c>
      <c r="E290" s="159">
        <v>0.08</v>
      </c>
      <c r="F290" s="159">
        <v>4.17</v>
      </c>
      <c r="G290" s="159">
        <v>27.5</v>
      </c>
      <c r="H290" s="159">
        <v>5</v>
      </c>
      <c r="I290" s="124">
        <v>67</v>
      </c>
    </row>
    <row r="291" spans="1:9" ht="129.75" thickBot="1">
      <c r="A291" s="2"/>
      <c r="B291" s="135" t="s">
        <v>269</v>
      </c>
      <c r="C291" s="177" t="s">
        <v>26</v>
      </c>
      <c r="D291" s="159">
        <v>0</v>
      </c>
      <c r="E291" s="159">
        <v>0</v>
      </c>
      <c r="F291" s="159">
        <v>33.93</v>
      </c>
      <c r="G291" s="159">
        <v>131</v>
      </c>
      <c r="H291" s="159">
        <v>0</v>
      </c>
      <c r="I291" s="123">
        <v>22</v>
      </c>
    </row>
    <row r="292" spans="1:9" ht="129.75" thickBot="1">
      <c r="A292" s="2"/>
      <c r="B292" s="113" t="s">
        <v>75</v>
      </c>
      <c r="C292" s="87">
        <v>50</v>
      </c>
      <c r="D292" s="159">
        <v>2.8</v>
      </c>
      <c r="E292" s="159">
        <v>0.6</v>
      </c>
      <c r="F292" s="159">
        <v>24.7</v>
      </c>
      <c r="G292" s="159">
        <v>116</v>
      </c>
      <c r="H292" s="159">
        <v>0</v>
      </c>
      <c r="I292" s="124" t="s">
        <v>37</v>
      </c>
    </row>
    <row r="293" spans="1:9" ht="65.25" thickBot="1">
      <c r="A293" s="2"/>
      <c r="B293" s="160" t="s">
        <v>31</v>
      </c>
      <c r="C293" s="87">
        <v>696</v>
      </c>
      <c r="D293" s="158">
        <f>SUM(D286:D292)</f>
        <v>23.490000000000002</v>
      </c>
      <c r="E293" s="158">
        <f>SUM(E286:E292)</f>
        <v>24.14</v>
      </c>
      <c r="F293" s="158">
        <f>SUM(F286:F292)</f>
        <v>92.7</v>
      </c>
      <c r="G293" s="158">
        <f>SUM(G286:G292)</f>
        <v>688.23</v>
      </c>
      <c r="H293" s="158">
        <f>SUM(H286:H292)</f>
        <v>24.230000000000004</v>
      </c>
      <c r="I293" s="123"/>
    </row>
    <row r="294" spans="1:9" ht="65.25" thickBot="1">
      <c r="A294" s="2"/>
      <c r="B294" s="239" t="s">
        <v>122</v>
      </c>
      <c r="C294" s="240"/>
      <c r="D294" s="240"/>
      <c r="E294" s="240"/>
      <c r="F294" s="240"/>
      <c r="G294" s="240"/>
      <c r="H294" s="240"/>
      <c r="I294" s="241"/>
    </row>
    <row r="295" spans="1:9" ht="129.75" thickBot="1">
      <c r="A295" s="2"/>
      <c r="B295" s="113" t="s">
        <v>237</v>
      </c>
      <c r="C295" s="85" t="s">
        <v>26</v>
      </c>
      <c r="D295" s="158">
        <v>5.8</v>
      </c>
      <c r="E295" s="158">
        <v>6.33</v>
      </c>
      <c r="F295" s="158">
        <v>8</v>
      </c>
      <c r="G295" s="158">
        <v>118</v>
      </c>
      <c r="H295" s="158">
        <v>1.4</v>
      </c>
      <c r="I295" s="124">
        <v>8.9</v>
      </c>
    </row>
    <row r="296" spans="1:9" ht="65.25" thickBot="1">
      <c r="A296" s="2"/>
      <c r="B296" s="135" t="s">
        <v>221</v>
      </c>
      <c r="C296" s="85" t="s">
        <v>78</v>
      </c>
      <c r="D296" s="159">
        <v>7.09</v>
      </c>
      <c r="E296" s="159">
        <v>6.33</v>
      </c>
      <c r="F296" s="159">
        <v>15.04</v>
      </c>
      <c r="G296" s="159">
        <v>146</v>
      </c>
      <c r="H296" s="159">
        <v>0.22</v>
      </c>
      <c r="I296" s="124">
        <v>68</v>
      </c>
    </row>
    <row r="297" spans="1:9" ht="65.25" thickBot="1">
      <c r="A297" s="2"/>
      <c r="B297" s="113" t="s">
        <v>7</v>
      </c>
      <c r="C297" s="87">
        <f>C295+C296</f>
        <v>250</v>
      </c>
      <c r="D297" s="159">
        <f>SUM(D295:D296)</f>
        <v>12.89</v>
      </c>
      <c r="E297" s="159">
        <f>SUM(E295:E296)</f>
        <v>12.66</v>
      </c>
      <c r="F297" s="159">
        <f>SUM(F295:F296)</f>
        <v>23.04</v>
      </c>
      <c r="G297" s="159">
        <f>SUM(G295:G296)</f>
        <v>264</v>
      </c>
      <c r="H297" s="159">
        <f>SUM(H295:H296)</f>
        <v>1.6199999999999999</v>
      </c>
      <c r="I297" s="124"/>
    </row>
    <row r="298" spans="1:9" ht="65.25" thickBot="1">
      <c r="A298" s="2"/>
      <c r="B298" s="246" t="s">
        <v>35</v>
      </c>
      <c r="C298" s="247"/>
      <c r="D298" s="247"/>
      <c r="E298" s="247"/>
      <c r="F298" s="247"/>
      <c r="G298" s="247"/>
      <c r="H298" s="247"/>
      <c r="I298" s="248"/>
    </row>
    <row r="299" spans="1:9" ht="65.25" thickBot="1">
      <c r="A299" s="2"/>
      <c r="B299" s="113" t="s">
        <v>44</v>
      </c>
      <c r="C299" s="177" t="s">
        <v>282</v>
      </c>
      <c r="D299" s="159">
        <v>11.73</v>
      </c>
      <c r="E299" s="159">
        <v>11.46</v>
      </c>
      <c r="F299" s="159">
        <v>1.02</v>
      </c>
      <c r="G299" s="159">
        <v>155.27</v>
      </c>
      <c r="H299" s="159">
        <v>1.25</v>
      </c>
      <c r="I299" s="124">
        <v>69</v>
      </c>
    </row>
    <row r="300" spans="1:9" ht="65.25" thickBot="1">
      <c r="A300" s="2"/>
      <c r="B300" s="113" t="s">
        <v>41</v>
      </c>
      <c r="C300" s="84">
        <v>130</v>
      </c>
      <c r="D300" s="159">
        <v>2.4</v>
      </c>
      <c r="E300" s="159">
        <v>4.53</v>
      </c>
      <c r="F300" s="159">
        <v>15.66</v>
      </c>
      <c r="G300" s="159">
        <v>112.95</v>
      </c>
      <c r="H300" s="159">
        <v>13.23</v>
      </c>
      <c r="I300" s="123">
        <v>32</v>
      </c>
    </row>
    <row r="301" spans="1:9" ht="65.25" thickBot="1">
      <c r="A301" s="2"/>
      <c r="B301" s="160" t="s">
        <v>8</v>
      </c>
      <c r="C301" s="177" t="s">
        <v>92</v>
      </c>
      <c r="D301" s="159">
        <v>0</v>
      </c>
      <c r="E301" s="159">
        <v>0</v>
      </c>
      <c r="F301" s="159">
        <v>11.98</v>
      </c>
      <c r="G301" s="159">
        <v>48</v>
      </c>
      <c r="H301" s="159">
        <v>0</v>
      </c>
      <c r="I301" s="123">
        <v>25</v>
      </c>
    </row>
    <row r="302" spans="1:9" ht="129.75" thickBot="1">
      <c r="A302" s="2"/>
      <c r="B302" s="113" t="s">
        <v>63</v>
      </c>
      <c r="C302" s="87">
        <v>35</v>
      </c>
      <c r="D302" s="159">
        <v>2.8</v>
      </c>
      <c r="E302" s="159">
        <v>0.35</v>
      </c>
      <c r="F302" s="159">
        <v>16.87</v>
      </c>
      <c r="G302" s="159">
        <v>82.6</v>
      </c>
      <c r="H302" s="159">
        <v>0</v>
      </c>
      <c r="I302" s="124" t="s">
        <v>37</v>
      </c>
    </row>
    <row r="303" spans="1:9" ht="194.25" thickBot="1">
      <c r="A303" s="2"/>
      <c r="B303" s="113" t="s">
        <v>204</v>
      </c>
      <c r="C303" s="85" t="s">
        <v>77</v>
      </c>
      <c r="D303" s="159">
        <v>0.28</v>
      </c>
      <c r="E303" s="159">
        <v>0.28</v>
      </c>
      <c r="F303" s="159">
        <v>6.89</v>
      </c>
      <c r="G303" s="159">
        <v>33.01</v>
      </c>
      <c r="H303" s="159">
        <v>7.03</v>
      </c>
      <c r="I303" s="124">
        <v>14</v>
      </c>
    </row>
    <row r="304" spans="1:9" ht="65.25" thickBot="1">
      <c r="A304" s="2"/>
      <c r="B304" s="113" t="s">
        <v>7</v>
      </c>
      <c r="C304" s="87">
        <f>C299+C300+C301+C302+C303</f>
        <v>500</v>
      </c>
      <c r="D304" s="159">
        <f>SUM(D299:D303)</f>
        <v>17.21</v>
      </c>
      <c r="E304" s="159">
        <f>SUM(E299:E303)</f>
        <v>16.620000000000005</v>
      </c>
      <c r="F304" s="159">
        <f>SUM(F299:F303)</f>
        <v>52.42</v>
      </c>
      <c r="G304" s="159">
        <f>SUM(G299:G303)</f>
        <v>431.83000000000004</v>
      </c>
      <c r="H304" s="159">
        <f>SUM(H299:H303)</f>
        <v>21.51</v>
      </c>
      <c r="I304" s="168"/>
    </row>
    <row r="305" spans="1:9" ht="65.25" thickBot="1">
      <c r="A305" s="2"/>
      <c r="B305" s="113"/>
      <c r="C305" s="86"/>
      <c r="D305" s="151" t="s">
        <v>1</v>
      </c>
      <c r="E305" s="152" t="s">
        <v>2</v>
      </c>
      <c r="F305" s="152" t="s">
        <v>3</v>
      </c>
      <c r="G305" s="83" t="s">
        <v>4</v>
      </c>
      <c r="H305" s="152" t="s">
        <v>5</v>
      </c>
      <c r="I305" s="124"/>
    </row>
    <row r="306" spans="1:9" ht="65.25" thickBot="1">
      <c r="A306" s="2"/>
      <c r="B306" s="166" t="s">
        <v>103</v>
      </c>
      <c r="C306" s="86"/>
      <c r="D306" s="159">
        <f>SUM(D281+D284+D293+D297+D304)</f>
        <v>67.12</v>
      </c>
      <c r="E306" s="159">
        <f>SUM(E281+E284+E293+E297+E304)</f>
        <v>71.21000000000001</v>
      </c>
      <c r="F306" s="159">
        <f>SUM(F281+F284+F293+F297+F304)</f>
        <v>239.53999999999996</v>
      </c>
      <c r="G306" s="159">
        <f>SUM(G281+G284+G293+G297+G304)</f>
        <v>1886.7000000000003</v>
      </c>
      <c r="H306" s="159">
        <f>SUM(H281+H284+H293+H297+H304)</f>
        <v>51.93000000000001</v>
      </c>
      <c r="I306" s="124"/>
    </row>
    <row r="307" spans="1:9" ht="65.25" thickBot="1">
      <c r="A307" s="2"/>
      <c r="B307" s="166" t="s">
        <v>12</v>
      </c>
      <c r="C307" s="86"/>
      <c r="D307" s="159">
        <v>54</v>
      </c>
      <c r="E307" s="159">
        <v>60</v>
      </c>
      <c r="F307" s="159">
        <v>261</v>
      </c>
      <c r="G307" s="159">
        <v>1800</v>
      </c>
      <c r="H307" s="159">
        <v>50</v>
      </c>
      <c r="I307" s="124"/>
    </row>
    <row r="308" spans="1:9" ht="192.75" thickBot="1">
      <c r="A308" s="2"/>
      <c r="B308" s="167" t="s">
        <v>13</v>
      </c>
      <c r="C308" s="150"/>
      <c r="D308" s="137">
        <f>D306*100/D307</f>
        <v>124.29629629629629</v>
      </c>
      <c r="E308" s="137">
        <f>E306*100/E307</f>
        <v>118.68333333333335</v>
      </c>
      <c r="F308" s="137">
        <f>F306*100/F307</f>
        <v>91.77777777777776</v>
      </c>
      <c r="G308" s="137">
        <f>G306*100/G307</f>
        <v>104.81666666666668</v>
      </c>
      <c r="H308" s="137">
        <f>H306*100/H307</f>
        <v>103.86000000000001</v>
      </c>
      <c r="I308" s="168"/>
    </row>
    <row r="309" spans="1:9" ht="64.5">
      <c r="A309" s="2"/>
      <c r="B309" s="1" t="s">
        <v>87</v>
      </c>
      <c r="C309" s="1"/>
      <c r="E309" s="171"/>
      <c r="F309" s="171"/>
      <c r="G309" s="171"/>
      <c r="H309" s="171"/>
      <c r="I309" s="172"/>
    </row>
    <row r="310" spans="1:9" ht="75">
      <c r="A310" s="2"/>
      <c r="B310" s="1" t="s">
        <v>349</v>
      </c>
      <c r="I310" s="172"/>
    </row>
    <row r="311" spans="1:9" ht="64.5">
      <c r="A311" s="2"/>
      <c r="B311" s="1" t="s">
        <v>85</v>
      </c>
      <c r="I311" s="172"/>
    </row>
    <row r="312" spans="1:9" ht="75">
      <c r="A312" s="2"/>
      <c r="B312" s="1" t="s">
        <v>350</v>
      </c>
      <c r="C312" s="1"/>
      <c r="E312" s="171"/>
      <c r="F312" s="171"/>
      <c r="G312" s="171"/>
      <c r="H312" s="171"/>
      <c r="I312" s="172"/>
    </row>
    <row r="313" spans="1:9" ht="64.5">
      <c r="A313" s="2"/>
      <c r="B313" s="1" t="s">
        <v>131</v>
      </c>
      <c r="C313" s="1"/>
      <c r="E313" s="171"/>
      <c r="F313" s="171"/>
      <c r="G313" s="171"/>
      <c r="H313" s="171"/>
      <c r="I313" s="172"/>
    </row>
    <row r="314" spans="1:9" ht="65.25" thickBot="1">
      <c r="A314" s="2"/>
      <c r="B314" s="1" t="s">
        <v>84</v>
      </c>
      <c r="I314" s="172"/>
    </row>
    <row r="315" spans="1:9" ht="65.25" thickBot="1">
      <c r="A315" s="2"/>
      <c r="B315" s="242" t="s">
        <v>94</v>
      </c>
      <c r="C315" s="294" t="s">
        <v>95</v>
      </c>
      <c r="D315" s="239" t="s">
        <v>25</v>
      </c>
      <c r="E315" s="240"/>
      <c r="F315" s="241"/>
      <c r="G315" s="242" t="s">
        <v>58</v>
      </c>
      <c r="H315" s="242" t="s">
        <v>107</v>
      </c>
      <c r="I315" s="244" t="s">
        <v>106</v>
      </c>
    </row>
    <row r="316" spans="1:9" ht="65.25" thickBot="1">
      <c r="A316" s="2"/>
      <c r="B316" s="243"/>
      <c r="C316" s="260"/>
      <c r="D316" s="151" t="s">
        <v>1</v>
      </c>
      <c r="E316" s="152" t="s">
        <v>2</v>
      </c>
      <c r="F316" s="152" t="s">
        <v>3</v>
      </c>
      <c r="G316" s="243"/>
      <c r="H316" s="243"/>
      <c r="I316" s="245"/>
    </row>
    <row r="317" spans="1:9" ht="65.25" thickBot="1">
      <c r="A317" s="2"/>
      <c r="B317" s="153" t="s">
        <v>22</v>
      </c>
      <c r="C317" s="154"/>
      <c r="D317" s="154"/>
      <c r="E317" s="154"/>
      <c r="F317" s="154"/>
      <c r="G317" s="154"/>
      <c r="H317" s="154"/>
      <c r="I317" s="155"/>
    </row>
    <row r="318" spans="1:9" ht="65.25" thickBot="1">
      <c r="A318" s="2"/>
      <c r="B318" s="239" t="s">
        <v>6</v>
      </c>
      <c r="C318" s="240"/>
      <c r="D318" s="240"/>
      <c r="E318" s="240"/>
      <c r="F318" s="240"/>
      <c r="G318" s="240"/>
      <c r="H318" s="240"/>
      <c r="I318" s="241"/>
    </row>
    <row r="319" spans="1:9" ht="129.75" thickBot="1">
      <c r="A319" s="2"/>
      <c r="B319" s="160" t="s">
        <v>190</v>
      </c>
      <c r="C319" s="87">
        <v>200</v>
      </c>
      <c r="D319" s="158">
        <v>5.77</v>
      </c>
      <c r="E319" s="158">
        <v>7.17</v>
      </c>
      <c r="F319" s="158">
        <v>28.81</v>
      </c>
      <c r="G319" s="158">
        <v>201</v>
      </c>
      <c r="H319" s="158">
        <v>1.95</v>
      </c>
      <c r="I319" s="123">
        <v>70</v>
      </c>
    </row>
    <row r="320" spans="1:9" ht="129.75" thickBot="1">
      <c r="A320" s="2"/>
      <c r="B320" s="113" t="s">
        <v>88</v>
      </c>
      <c r="C320" s="87">
        <v>180</v>
      </c>
      <c r="D320" s="158">
        <v>2.5</v>
      </c>
      <c r="E320" s="158">
        <v>3.5</v>
      </c>
      <c r="F320" s="158">
        <v>17.01</v>
      </c>
      <c r="G320" s="158">
        <f>D320*4+E320*9+F320*4</f>
        <v>109.54</v>
      </c>
      <c r="H320" s="158">
        <v>1.33</v>
      </c>
      <c r="I320" s="124">
        <v>36</v>
      </c>
    </row>
    <row r="321" spans="1:9" ht="129.75" thickBot="1">
      <c r="A321" s="2"/>
      <c r="B321" s="113" t="s">
        <v>232</v>
      </c>
      <c r="C321" s="85" t="s">
        <v>322</v>
      </c>
      <c r="D321" s="159">
        <v>2.5</v>
      </c>
      <c r="E321" s="159">
        <v>0.4</v>
      </c>
      <c r="F321" s="159">
        <v>32.4</v>
      </c>
      <c r="G321" s="159">
        <f>D321*4+E321*9+F321*4</f>
        <v>143.2</v>
      </c>
      <c r="H321" s="159">
        <v>0.06</v>
      </c>
      <c r="I321" s="124">
        <v>17</v>
      </c>
    </row>
    <row r="322" spans="1:9" ht="65.25" thickBot="1">
      <c r="A322" s="2"/>
      <c r="B322" s="113" t="s">
        <v>7</v>
      </c>
      <c r="C322" s="86" t="s">
        <v>335</v>
      </c>
      <c r="D322" s="159">
        <f>SUM(D319:D321)</f>
        <v>10.77</v>
      </c>
      <c r="E322" s="159">
        <f>SUM(E319:E321)</f>
        <v>11.07</v>
      </c>
      <c r="F322" s="159">
        <f>SUM(F319:F321)</f>
        <v>78.22</v>
      </c>
      <c r="G322" s="159">
        <f>SUM(G319:G321)</f>
        <v>453.74</v>
      </c>
      <c r="H322" s="159">
        <f>SUM(H319:H321)</f>
        <v>3.3400000000000003</v>
      </c>
      <c r="I322" s="124"/>
    </row>
    <row r="323" spans="1:9" ht="65.25" thickBot="1">
      <c r="A323" s="2"/>
      <c r="B323" s="239" t="s">
        <v>59</v>
      </c>
      <c r="C323" s="240"/>
      <c r="D323" s="240"/>
      <c r="E323" s="240"/>
      <c r="F323" s="240"/>
      <c r="G323" s="240"/>
      <c r="H323" s="240"/>
      <c r="I323" s="241"/>
    </row>
    <row r="324" spans="1:9" ht="65.25" thickBot="1">
      <c r="A324" s="2"/>
      <c r="B324" s="160" t="s">
        <v>129</v>
      </c>
      <c r="C324" s="161" t="s">
        <v>27</v>
      </c>
      <c r="D324" s="159">
        <v>0.2</v>
      </c>
      <c r="E324" s="159">
        <v>0.1</v>
      </c>
      <c r="F324" s="159">
        <v>10.1</v>
      </c>
      <c r="G324" s="159">
        <v>46</v>
      </c>
      <c r="H324" s="159">
        <v>2</v>
      </c>
      <c r="I324" s="124" t="s">
        <v>37</v>
      </c>
    </row>
    <row r="325" spans="1:9" ht="65.25" thickBot="1">
      <c r="A325" s="2"/>
      <c r="B325" s="113" t="s">
        <v>7</v>
      </c>
      <c r="C325" s="85" t="s">
        <v>27</v>
      </c>
      <c r="D325" s="159">
        <f>SUM(D324)</f>
        <v>0.2</v>
      </c>
      <c r="E325" s="159">
        <f>SUM(E324)</f>
        <v>0.1</v>
      </c>
      <c r="F325" s="159">
        <f>SUM(F324)</f>
        <v>10.1</v>
      </c>
      <c r="G325" s="159">
        <f>SUM(G324)</f>
        <v>46</v>
      </c>
      <c r="H325" s="159">
        <f>SUM(H324)</f>
        <v>2</v>
      </c>
      <c r="I325" s="124"/>
    </row>
    <row r="326" spans="1:9" ht="65.25" thickBot="1">
      <c r="A326" s="2"/>
      <c r="B326" s="239" t="s">
        <v>34</v>
      </c>
      <c r="C326" s="240"/>
      <c r="D326" s="240"/>
      <c r="E326" s="240"/>
      <c r="F326" s="240"/>
      <c r="G326" s="240"/>
      <c r="H326" s="240"/>
      <c r="I326" s="241"/>
    </row>
    <row r="327" spans="1:9" ht="65.25" thickBot="1">
      <c r="A327" s="2"/>
      <c r="B327" s="162" t="s">
        <v>265</v>
      </c>
      <c r="C327" s="163" t="s">
        <v>39</v>
      </c>
      <c r="D327" s="157">
        <v>1.06</v>
      </c>
      <c r="E327" s="157">
        <v>4.04</v>
      </c>
      <c r="F327" s="157">
        <v>11.92</v>
      </c>
      <c r="G327" s="157">
        <v>88</v>
      </c>
      <c r="H327" s="157">
        <v>4.28</v>
      </c>
      <c r="I327" s="131">
        <v>71</v>
      </c>
    </row>
    <row r="328" spans="1:9" ht="129.75" thickBot="1">
      <c r="A328" s="2"/>
      <c r="B328" s="135" t="s">
        <v>312</v>
      </c>
      <c r="C328" s="85" t="s">
        <v>289</v>
      </c>
      <c r="D328" s="159">
        <v>3.32</v>
      </c>
      <c r="E328" s="159">
        <v>4.83</v>
      </c>
      <c r="F328" s="159">
        <v>15.74</v>
      </c>
      <c r="G328" s="159">
        <v>11.5</v>
      </c>
      <c r="H328" s="159">
        <v>6.3</v>
      </c>
      <c r="I328" s="124">
        <v>72</v>
      </c>
    </row>
    <row r="329" spans="1:9" ht="65.25" thickBot="1">
      <c r="A329" s="2"/>
      <c r="B329" s="113" t="s">
        <v>175</v>
      </c>
      <c r="C329" s="85" t="s">
        <v>26</v>
      </c>
      <c r="D329" s="159">
        <v>12.41</v>
      </c>
      <c r="E329" s="159">
        <v>11.34</v>
      </c>
      <c r="F329" s="159">
        <v>16.9</v>
      </c>
      <c r="G329" s="159">
        <v>225</v>
      </c>
      <c r="H329" s="159">
        <v>9.31</v>
      </c>
      <c r="I329" s="123">
        <v>73</v>
      </c>
    </row>
    <row r="330" spans="1:9" ht="65.25" thickBot="1">
      <c r="A330" s="2"/>
      <c r="B330" s="135" t="s">
        <v>234</v>
      </c>
      <c r="C330" s="87">
        <v>180</v>
      </c>
      <c r="D330" s="159">
        <v>0.21</v>
      </c>
      <c r="E330" s="159">
        <v>0.02</v>
      </c>
      <c r="F330" s="159">
        <v>16.66</v>
      </c>
      <c r="G330" s="159">
        <v>68</v>
      </c>
      <c r="H330" s="159">
        <v>9.2</v>
      </c>
      <c r="I330" s="124">
        <v>74</v>
      </c>
    </row>
    <row r="331" spans="1:9" ht="129.75" thickBot="1">
      <c r="A331" s="2"/>
      <c r="B331" s="113" t="s">
        <v>75</v>
      </c>
      <c r="C331" s="87">
        <v>50</v>
      </c>
      <c r="D331" s="159">
        <v>2.8</v>
      </c>
      <c r="E331" s="159">
        <v>0.6</v>
      </c>
      <c r="F331" s="159">
        <v>24.7</v>
      </c>
      <c r="G331" s="159">
        <v>116</v>
      </c>
      <c r="H331" s="159">
        <v>0</v>
      </c>
      <c r="I331" s="124" t="s">
        <v>37</v>
      </c>
    </row>
    <row r="332" spans="1:9" ht="65.25" thickBot="1">
      <c r="A332" s="2"/>
      <c r="B332" s="160" t="s">
        <v>31</v>
      </c>
      <c r="C332" s="87">
        <v>704</v>
      </c>
      <c r="D332" s="158">
        <f>SUM(D327:D331)</f>
        <v>19.8</v>
      </c>
      <c r="E332" s="158">
        <f>SUM(E327:E331)</f>
        <v>20.830000000000002</v>
      </c>
      <c r="F332" s="158">
        <f>SUM(F327:F331)</f>
        <v>85.92</v>
      </c>
      <c r="G332" s="158">
        <f>SUM(G327:G331)</f>
        <v>508.5</v>
      </c>
      <c r="H332" s="158">
        <f>SUM(H327:H331)</f>
        <v>29.09</v>
      </c>
      <c r="I332" s="123"/>
    </row>
    <row r="333" spans="1:9" ht="65.25" thickBot="1">
      <c r="A333" s="2"/>
      <c r="B333" s="239" t="s">
        <v>122</v>
      </c>
      <c r="C333" s="240"/>
      <c r="D333" s="240"/>
      <c r="E333" s="240"/>
      <c r="F333" s="240"/>
      <c r="G333" s="240"/>
      <c r="H333" s="240"/>
      <c r="I333" s="241"/>
    </row>
    <row r="334" spans="1:9" ht="129.75" thickBot="1">
      <c r="A334" s="2"/>
      <c r="B334" s="113" t="s">
        <v>237</v>
      </c>
      <c r="C334" s="85" t="s">
        <v>92</v>
      </c>
      <c r="D334" s="158">
        <v>5.22</v>
      </c>
      <c r="E334" s="158">
        <v>5.7</v>
      </c>
      <c r="F334" s="158">
        <v>7.2</v>
      </c>
      <c r="G334" s="158">
        <v>106.2</v>
      </c>
      <c r="H334" s="158">
        <v>1.26</v>
      </c>
      <c r="I334" s="124">
        <v>8.9</v>
      </c>
    </row>
    <row r="335" spans="1:9" ht="65.25" thickBot="1">
      <c r="A335" s="2"/>
      <c r="B335" s="113" t="s">
        <v>220</v>
      </c>
      <c r="C335" s="86" t="s">
        <v>77</v>
      </c>
      <c r="D335" s="159">
        <v>6.2</v>
      </c>
      <c r="E335" s="159">
        <v>8.6</v>
      </c>
      <c r="F335" s="159">
        <v>33.6</v>
      </c>
      <c r="G335" s="159">
        <v>221.1</v>
      </c>
      <c r="H335" s="159">
        <v>0.2</v>
      </c>
      <c r="I335" s="124">
        <v>75</v>
      </c>
    </row>
    <row r="336" spans="1:9" ht="65.25" thickBot="1">
      <c r="A336" s="2"/>
      <c r="B336" s="113" t="s">
        <v>7</v>
      </c>
      <c r="C336" s="87">
        <f>C334+C335</f>
        <v>250</v>
      </c>
      <c r="D336" s="159">
        <f>SUM(D334:D335)</f>
        <v>11.42</v>
      </c>
      <c r="E336" s="159">
        <f>SUM(E334:E335)</f>
        <v>14.3</v>
      </c>
      <c r="F336" s="159">
        <f>SUM(F334:F335)</f>
        <v>40.800000000000004</v>
      </c>
      <c r="G336" s="159">
        <f>SUM(G334:G335)</f>
        <v>327.3</v>
      </c>
      <c r="H336" s="159">
        <f>SUM(H334:H335)</f>
        <v>1.46</v>
      </c>
      <c r="I336" s="124"/>
    </row>
    <row r="337" spans="1:9" ht="65.25" thickBot="1">
      <c r="A337" s="2"/>
      <c r="B337" s="246" t="s">
        <v>35</v>
      </c>
      <c r="C337" s="247"/>
      <c r="D337" s="247"/>
      <c r="E337" s="247"/>
      <c r="F337" s="247"/>
      <c r="G337" s="247"/>
      <c r="H337" s="247"/>
      <c r="I337" s="248"/>
    </row>
    <row r="338" spans="1:9" ht="65.25" thickBot="1">
      <c r="A338" s="2"/>
      <c r="B338" s="113" t="s">
        <v>181</v>
      </c>
      <c r="C338" s="177" t="s">
        <v>28</v>
      </c>
      <c r="D338" s="159">
        <v>2.57</v>
      </c>
      <c r="E338" s="159">
        <v>15.2</v>
      </c>
      <c r="F338" s="159">
        <v>12.2</v>
      </c>
      <c r="G338" s="159">
        <v>195</v>
      </c>
      <c r="H338" s="159">
        <v>13.37</v>
      </c>
      <c r="I338" s="124">
        <v>76</v>
      </c>
    </row>
    <row r="339" spans="1:9" ht="65.25" thickBot="1">
      <c r="A339" s="2"/>
      <c r="B339" s="165" t="s">
        <v>188</v>
      </c>
      <c r="C339" s="84">
        <v>90</v>
      </c>
      <c r="D339" s="159">
        <v>6.24</v>
      </c>
      <c r="E339" s="159">
        <v>7.67</v>
      </c>
      <c r="F339" s="159">
        <v>2.67</v>
      </c>
      <c r="G339" s="137">
        <v>103</v>
      </c>
      <c r="H339" s="137">
        <v>0.65</v>
      </c>
      <c r="I339" s="124">
        <v>11</v>
      </c>
    </row>
    <row r="340" spans="1:9" ht="129.75" thickBot="1">
      <c r="A340" s="2"/>
      <c r="B340" s="113" t="s">
        <v>63</v>
      </c>
      <c r="C340" s="87">
        <v>35</v>
      </c>
      <c r="D340" s="159">
        <v>2.8</v>
      </c>
      <c r="E340" s="159">
        <v>0.35</v>
      </c>
      <c r="F340" s="159">
        <v>16.87</v>
      </c>
      <c r="G340" s="159">
        <v>82.6</v>
      </c>
      <c r="H340" s="159">
        <v>0</v>
      </c>
      <c r="I340" s="124" t="s">
        <v>37</v>
      </c>
    </row>
    <row r="341" spans="1:9" ht="65.25" thickBot="1">
      <c r="A341" s="2"/>
      <c r="B341" s="160" t="s">
        <v>8</v>
      </c>
      <c r="C341" s="177" t="s">
        <v>92</v>
      </c>
      <c r="D341" s="159">
        <v>0</v>
      </c>
      <c r="E341" s="159">
        <v>0</v>
      </c>
      <c r="F341" s="159">
        <v>11.98</v>
      </c>
      <c r="G341" s="159">
        <v>48</v>
      </c>
      <c r="H341" s="159">
        <v>0</v>
      </c>
      <c r="I341" s="123">
        <v>25</v>
      </c>
    </row>
    <row r="342" spans="1:9" ht="65.25" thickBot="1">
      <c r="A342" s="2"/>
      <c r="B342" s="113" t="s">
        <v>7</v>
      </c>
      <c r="C342" s="87">
        <f>C338+C339+C340+C341</f>
        <v>455</v>
      </c>
      <c r="D342" s="159">
        <f>SUM(D338:D341)</f>
        <v>11.61</v>
      </c>
      <c r="E342" s="159">
        <f>SUM(E338:E341)</f>
        <v>23.22</v>
      </c>
      <c r="F342" s="159">
        <f>SUM(F338:F341)</f>
        <v>43.72</v>
      </c>
      <c r="G342" s="159">
        <f>SUM(G338:G341)</f>
        <v>428.6</v>
      </c>
      <c r="H342" s="159">
        <f>SUM(H338:H341)</f>
        <v>14.02</v>
      </c>
      <c r="I342" s="168"/>
    </row>
    <row r="343" spans="1:9" ht="65.25" thickBot="1">
      <c r="A343" s="2"/>
      <c r="B343" s="113"/>
      <c r="C343" s="86"/>
      <c r="D343" s="151" t="s">
        <v>1</v>
      </c>
      <c r="E343" s="152" t="s">
        <v>2</v>
      </c>
      <c r="F343" s="152" t="s">
        <v>3</v>
      </c>
      <c r="G343" s="83" t="s">
        <v>4</v>
      </c>
      <c r="H343" s="152" t="s">
        <v>5</v>
      </c>
      <c r="I343" s="124"/>
    </row>
    <row r="344" spans="1:9" ht="65.25" thickBot="1">
      <c r="A344" s="2"/>
      <c r="B344" s="166" t="s">
        <v>104</v>
      </c>
      <c r="C344" s="86"/>
      <c r="D344" s="159">
        <f>SUM(D322+D325+D332+D336+D342)</f>
        <v>53.8</v>
      </c>
      <c r="E344" s="159">
        <f>SUM(E322+E325+E332+E336+E342)</f>
        <v>69.52</v>
      </c>
      <c r="F344" s="159">
        <f>SUM(F322+F325+F332+F336+F342)</f>
        <v>258.76</v>
      </c>
      <c r="G344" s="159">
        <f>SUM(G322+G325+G332+G336+G342)</f>
        <v>1764.1399999999999</v>
      </c>
      <c r="H344" s="159">
        <f>SUM(H322+H325+H332+H336+H342)</f>
        <v>49.91</v>
      </c>
      <c r="I344" s="124"/>
    </row>
    <row r="345" spans="1:9" ht="65.25" thickBot="1">
      <c r="A345" s="2"/>
      <c r="B345" s="166" t="s">
        <v>12</v>
      </c>
      <c r="C345" s="86"/>
      <c r="D345" s="159">
        <v>54</v>
      </c>
      <c r="E345" s="159">
        <v>60</v>
      </c>
      <c r="F345" s="159">
        <v>261</v>
      </c>
      <c r="G345" s="159">
        <v>1800</v>
      </c>
      <c r="H345" s="159">
        <v>50</v>
      </c>
      <c r="I345" s="124"/>
    </row>
    <row r="346" spans="1:9" ht="192.75" thickBot="1">
      <c r="A346" s="2"/>
      <c r="B346" s="167" t="s">
        <v>13</v>
      </c>
      <c r="C346" s="150"/>
      <c r="D346" s="137">
        <f>D344*100/D345</f>
        <v>99.62962962962963</v>
      </c>
      <c r="E346" s="137">
        <f>E344*100/E345</f>
        <v>115.86666666666666</v>
      </c>
      <c r="F346" s="137">
        <f>F344*100/F345</f>
        <v>99.14176245210729</v>
      </c>
      <c r="G346" s="137">
        <f>G344*100/G345</f>
        <v>98.00777777777778</v>
      </c>
      <c r="H346" s="137">
        <f>H344*100/H345</f>
        <v>99.82</v>
      </c>
      <c r="I346" s="168"/>
    </row>
    <row r="347" spans="1:9" ht="64.5">
      <c r="A347" s="2"/>
      <c r="B347" s="1" t="s">
        <v>87</v>
      </c>
      <c r="C347" s="1"/>
      <c r="E347" s="171"/>
      <c r="F347" s="171"/>
      <c r="G347" s="171"/>
      <c r="H347" s="171"/>
      <c r="I347" s="172"/>
    </row>
    <row r="348" spans="1:9" ht="75">
      <c r="A348" s="2"/>
      <c r="B348" s="1" t="s">
        <v>349</v>
      </c>
      <c r="I348" s="172"/>
    </row>
    <row r="349" spans="1:9" ht="64.5">
      <c r="A349" s="2"/>
      <c r="B349" s="1" t="s">
        <v>85</v>
      </c>
      <c r="I349" s="172"/>
    </row>
    <row r="350" spans="1:9" ht="75">
      <c r="A350" s="2"/>
      <c r="B350" s="1" t="s">
        <v>350</v>
      </c>
      <c r="C350" s="1"/>
      <c r="E350" s="171"/>
      <c r="F350" s="171"/>
      <c r="G350" s="171"/>
      <c r="H350" s="171"/>
      <c r="I350" s="172"/>
    </row>
    <row r="351" spans="1:9" ht="64.5">
      <c r="A351" s="2"/>
      <c r="B351" s="1" t="s">
        <v>131</v>
      </c>
      <c r="C351" s="1"/>
      <c r="E351" s="171"/>
      <c r="F351" s="171"/>
      <c r="G351" s="171"/>
      <c r="H351" s="171"/>
      <c r="I351" s="172"/>
    </row>
    <row r="352" spans="1:9" ht="65.25" thickBot="1">
      <c r="A352" s="2"/>
      <c r="B352" s="1" t="s">
        <v>84</v>
      </c>
      <c r="I352" s="172"/>
    </row>
    <row r="353" spans="1:9" ht="65.25" thickBot="1">
      <c r="A353" s="2"/>
      <c r="B353" s="242" t="s">
        <v>94</v>
      </c>
      <c r="C353" s="294" t="s">
        <v>95</v>
      </c>
      <c r="D353" s="239" t="s">
        <v>25</v>
      </c>
      <c r="E353" s="240"/>
      <c r="F353" s="241"/>
      <c r="G353" s="242" t="s">
        <v>58</v>
      </c>
      <c r="H353" s="242" t="s">
        <v>107</v>
      </c>
      <c r="I353" s="244" t="s">
        <v>106</v>
      </c>
    </row>
    <row r="354" spans="1:9" ht="65.25" thickBot="1">
      <c r="A354" s="2"/>
      <c r="B354" s="243"/>
      <c r="C354" s="260"/>
      <c r="D354" s="151" t="s">
        <v>1</v>
      </c>
      <c r="E354" s="152" t="s">
        <v>2</v>
      </c>
      <c r="F354" s="152" t="s">
        <v>3</v>
      </c>
      <c r="G354" s="243"/>
      <c r="H354" s="243"/>
      <c r="I354" s="245"/>
    </row>
    <row r="355" spans="1:9" ht="65.25" thickBot="1">
      <c r="A355" s="2"/>
      <c r="B355" s="153" t="s">
        <v>23</v>
      </c>
      <c r="C355" s="154"/>
      <c r="D355" s="154"/>
      <c r="E355" s="154"/>
      <c r="F355" s="154"/>
      <c r="G355" s="154"/>
      <c r="H355" s="154"/>
      <c r="I355" s="155"/>
    </row>
    <row r="356" spans="1:9" ht="65.25" thickBot="1">
      <c r="A356" s="2"/>
      <c r="B356" s="239" t="s">
        <v>6</v>
      </c>
      <c r="C356" s="240"/>
      <c r="D356" s="240"/>
      <c r="E356" s="240"/>
      <c r="F356" s="240"/>
      <c r="G356" s="240"/>
      <c r="H356" s="240"/>
      <c r="I356" s="241"/>
    </row>
    <row r="357" spans="1:9" ht="129.75" thickBot="1">
      <c r="A357" s="2"/>
      <c r="B357" s="213" t="s">
        <v>194</v>
      </c>
      <c r="C357" s="182" t="s">
        <v>26</v>
      </c>
      <c r="D357" s="181">
        <v>6.68</v>
      </c>
      <c r="E357" s="181">
        <v>7.22</v>
      </c>
      <c r="F357" s="181">
        <v>27.55</v>
      </c>
      <c r="G357" s="181">
        <v>200</v>
      </c>
      <c r="H357" s="181">
        <v>1.95</v>
      </c>
      <c r="I357" s="129">
        <v>77</v>
      </c>
    </row>
    <row r="358" spans="1:9" ht="65.25" thickBot="1">
      <c r="A358" s="2"/>
      <c r="B358" s="113" t="s">
        <v>17</v>
      </c>
      <c r="C358" s="87">
        <v>180</v>
      </c>
      <c r="D358" s="159">
        <v>2.3</v>
      </c>
      <c r="E358" s="159">
        <v>3.44</v>
      </c>
      <c r="F358" s="159">
        <v>16.89</v>
      </c>
      <c r="G358" s="159">
        <f>D358*4+E358*9+F358*4</f>
        <v>107.72</v>
      </c>
      <c r="H358" s="175">
        <v>1.33</v>
      </c>
      <c r="I358" s="124">
        <v>16</v>
      </c>
    </row>
    <row r="359" spans="1:9" ht="129.75" thickBot="1">
      <c r="A359" s="2"/>
      <c r="B359" s="113" t="s">
        <v>42</v>
      </c>
      <c r="C359" s="86" t="s">
        <v>318</v>
      </c>
      <c r="D359" s="159">
        <v>4.5</v>
      </c>
      <c r="E359" s="159">
        <v>6.92</v>
      </c>
      <c r="F359" s="159">
        <v>24.66</v>
      </c>
      <c r="G359" s="159">
        <f>D359*4+E359*9+F359*4</f>
        <v>178.92000000000002</v>
      </c>
      <c r="H359" s="159">
        <v>0.07</v>
      </c>
      <c r="I359" s="124">
        <v>3</v>
      </c>
    </row>
    <row r="360" spans="1:9" ht="65.25" thickBot="1">
      <c r="A360" s="2"/>
      <c r="B360" s="113" t="s">
        <v>7</v>
      </c>
      <c r="C360" s="86" t="s">
        <v>330</v>
      </c>
      <c r="D360" s="159">
        <f>SUM(D357:D359)</f>
        <v>13.48</v>
      </c>
      <c r="E360" s="159">
        <f>SUM(E357:E359)</f>
        <v>17.58</v>
      </c>
      <c r="F360" s="159">
        <f>SUM(F357:F359)</f>
        <v>69.1</v>
      </c>
      <c r="G360" s="159">
        <f>SUM(G357:G359)</f>
        <v>486.64000000000004</v>
      </c>
      <c r="H360" s="159">
        <f>SUM(H357:H359)</f>
        <v>3.35</v>
      </c>
      <c r="I360" s="124"/>
    </row>
    <row r="361" spans="1:9" ht="65.25" thickBot="1">
      <c r="A361" s="2"/>
      <c r="B361" s="239" t="s">
        <v>59</v>
      </c>
      <c r="C361" s="240"/>
      <c r="D361" s="240"/>
      <c r="E361" s="240"/>
      <c r="F361" s="240"/>
      <c r="G361" s="240"/>
      <c r="H361" s="240"/>
      <c r="I361" s="241"/>
    </row>
    <row r="362" spans="1:9" ht="65.25" thickBot="1">
      <c r="A362" s="2"/>
      <c r="B362" s="160" t="s">
        <v>129</v>
      </c>
      <c r="C362" s="161" t="s">
        <v>27</v>
      </c>
      <c r="D362" s="159">
        <v>0.2</v>
      </c>
      <c r="E362" s="159">
        <v>0.1</v>
      </c>
      <c r="F362" s="159">
        <v>10.1</v>
      </c>
      <c r="G362" s="159">
        <v>46</v>
      </c>
      <c r="H362" s="159">
        <v>2</v>
      </c>
      <c r="I362" s="124" t="s">
        <v>37</v>
      </c>
    </row>
    <row r="363" spans="1:9" ht="65.25" thickBot="1">
      <c r="A363" s="2"/>
      <c r="B363" s="113" t="s">
        <v>7</v>
      </c>
      <c r="C363" s="85" t="s">
        <v>27</v>
      </c>
      <c r="D363" s="159">
        <f>SUM(D362)</f>
        <v>0.2</v>
      </c>
      <c r="E363" s="159">
        <f>SUM(E362)</f>
        <v>0.1</v>
      </c>
      <c r="F363" s="159">
        <f>SUM(F362)</f>
        <v>10.1</v>
      </c>
      <c r="G363" s="159">
        <f>SUM(G362)</f>
        <v>46</v>
      </c>
      <c r="H363" s="159">
        <f>SUM(H362)</f>
        <v>2</v>
      </c>
      <c r="I363" s="124"/>
    </row>
    <row r="364" spans="1:9" ht="65.25" thickBot="1">
      <c r="A364" s="2"/>
      <c r="B364" s="239" t="s">
        <v>34</v>
      </c>
      <c r="C364" s="240"/>
      <c r="D364" s="240"/>
      <c r="E364" s="240"/>
      <c r="F364" s="240"/>
      <c r="G364" s="240"/>
      <c r="H364" s="240"/>
      <c r="I364" s="241"/>
    </row>
    <row r="365" spans="1:9" ht="194.25" thickBot="1">
      <c r="A365" s="2"/>
      <c r="B365" s="183" t="s">
        <v>252</v>
      </c>
      <c r="C365" s="161" t="s">
        <v>39</v>
      </c>
      <c r="D365" s="159">
        <v>0.57</v>
      </c>
      <c r="E365" s="159">
        <v>3.08</v>
      </c>
      <c r="F365" s="159">
        <v>1.85</v>
      </c>
      <c r="G365" s="159">
        <v>38.27</v>
      </c>
      <c r="H365" s="159">
        <v>8</v>
      </c>
      <c r="I365" s="137">
        <v>78.79</v>
      </c>
    </row>
    <row r="366" spans="1:9" ht="194.25" thickBot="1">
      <c r="A366" s="2"/>
      <c r="B366" s="135" t="s">
        <v>304</v>
      </c>
      <c r="C366" s="85" t="s">
        <v>118</v>
      </c>
      <c r="D366" s="159">
        <v>5.05</v>
      </c>
      <c r="E366" s="159">
        <v>3.08</v>
      </c>
      <c r="F366" s="159">
        <v>13.8</v>
      </c>
      <c r="G366" s="159">
        <v>118.33</v>
      </c>
      <c r="H366" s="159">
        <v>6.67</v>
      </c>
      <c r="I366" s="124">
        <v>80</v>
      </c>
    </row>
    <row r="367" spans="1:9" ht="129.75" thickBot="1">
      <c r="A367" s="2"/>
      <c r="B367" s="113" t="s">
        <v>245</v>
      </c>
      <c r="C367" s="85" t="s">
        <v>290</v>
      </c>
      <c r="D367" s="159">
        <v>7.35</v>
      </c>
      <c r="E367" s="159">
        <v>8.96</v>
      </c>
      <c r="F367" s="159">
        <v>11.41</v>
      </c>
      <c r="G367" s="159">
        <v>155.68</v>
      </c>
      <c r="H367" s="159">
        <v>25.97</v>
      </c>
      <c r="I367" s="123">
        <v>54</v>
      </c>
    </row>
    <row r="368" spans="1:9" ht="65.25" thickBot="1">
      <c r="A368" s="2"/>
      <c r="B368" s="113" t="s">
        <v>47</v>
      </c>
      <c r="C368" s="87">
        <v>180</v>
      </c>
      <c r="D368" s="159">
        <v>0.4</v>
      </c>
      <c r="E368" s="159">
        <v>0</v>
      </c>
      <c r="F368" s="159">
        <v>22</v>
      </c>
      <c r="G368" s="159">
        <v>92</v>
      </c>
      <c r="H368" s="159">
        <v>0.36</v>
      </c>
      <c r="I368" s="124">
        <v>7</v>
      </c>
    </row>
    <row r="369" spans="1:9" ht="129.75" thickBot="1">
      <c r="A369" s="2"/>
      <c r="B369" s="113" t="s">
        <v>75</v>
      </c>
      <c r="C369" s="87">
        <v>50</v>
      </c>
      <c r="D369" s="159">
        <v>2.8</v>
      </c>
      <c r="E369" s="159">
        <v>0.6</v>
      </c>
      <c r="F369" s="159">
        <v>24.7</v>
      </c>
      <c r="G369" s="159">
        <v>116</v>
      </c>
      <c r="H369" s="159">
        <v>0</v>
      </c>
      <c r="I369" s="124" t="s">
        <v>37</v>
      </c>
    </row>
    <row r="370" spans="1:9" ht="65.25" thickBot="1">
      <c r="A370" s="2"/>
      <c r="B370" s="160" t="s">
        <v>31</v>
      </c>
      <c r="C370" s="87">
        <v>708</v>
      </c>
      <c r="D370" s="158">
        <f>SUM(D365:D369)</f>
        <v>16.169999999999998</v>
      </c>
      <c r="E370" s="158">
        <f>SUM(E365:E369)</f>
        <v>15.72</v>
      </c>
      <c r="F370" s="158">
        <f>SUM(F365:F369)</f>
        <v>73.76</v>
      </c>
      <c r="G370" s="158">
        <f>SUM(G365:G369)</f>
        <v>520.28</v>
      </c>
      <c r="H370" s="158">
        <f>SUM(H365:H369)</f>
        <v>41</v>
      </c>
      <c r="I370" s="123"/>
    </row>
    <row r="371" spans="1:9" ht="65.25" thickBot="1">
      <c r="A371" s="2"/>
      <c r="B371" s="239" t="s">
        <v>122</v>
      </c>
      <c r="C371" s="240"/>
      <c r="D371" s="240"/>
      <c r="E371" s="240"/>
      <c r="F371" s="240"/>
      <c r="G371" s="240"/>
      <c r="H371" s="240"/>
      <c r="I371" s="241"/>
    </row>
    <row r="372" spans="1:9" ht="129.75" thickBot="1">
      <c r="A372" s="2"/>
      <c r="B372" s="113" t="s">
        <v>237</v>
      </c>
      <c r="C372" s="85" t="s">
        <v>92</v>
      </c>
      <c r="D372" s="158">
        <v>5.22</v>
      </c>
      <c r="E372" s="158">
        <v>5.7</v>
      </c>
      <c r="F372" s="158">
        <v>7.2</v>
      </c>
      <c r="G372" s="158">
        <v>106.2</v>
      </c>
      <c r="H372" s="158">
        <v>1.26</v>
      </c>
      <c r="I372" s="124">
        <v>8.9</v>
      </c>
    </row>
    <row r="373" spans="1:9" ht="65.25" thickBot="1">
      <c r="A373" s="2"/>
      <c r="B373" s="113" t="s">
        <v>174</v>
      </c>
      <c r="C373" s="85" t="s">
        <v>77</v>
      </c>
      <c r="D373" s="159">
        <v>7.5</v>
      </c>
      <c r="E373" s="159">
        <v>14.2</v>
      </c>
      <c r="F373" s="159">
        <v>30.9</v>
      </c>
      <c r="G373" s="159">
        <v>282</v>
      </c>
      <c r="H373" s="159">
        <v>0.03</v>
      </c>
      <c r="I373" s="124">
        <v>81</v>
      </c>
    </row>
    <row r="374" spans="1:9" ht="65.25" thickBot="1">
      <c r="A374" s="2"/>
      <c r="B374" s="113" t="s">
        <v>7</v>
      </c>
      <c r="C374" s="87">
        <v>250</v>
      </c>
      <c r="D374" s="159">
        <f>SUM(D372:D373)</f>
        <v>12.719999999999999</v>
      </c>
      <c r="E374" s="159">
        <f>SUM(E372:E373)</f>
        <v>19.9</v>
      </c>
      <c r="F374" s="159">
        <f>SUM(F372:F373)</f>
        <v>38.1</v>
      </c>
      <c r="G374" s="159">
        <f>SUM(G372:G373)</f>
        <v>388.2</v>
      </c>
      <c r="H374" s="159">
        <f>SUM(H372:H373)</f>
        <v>1.29</v>
      </c>
      <c r="I374" s="124"/>
    </row>
    <row r="375" spans="1:9" ht="65.25" thickBot="1">
      <c r="A375" s="2"/>
      <c r="B375" s="246" t="s">
        <v>35</v>
      </c>
      <c r="C375" s="247"/>
      <c r="D375" s="247"/>
      <c r="E375" s="247"/>
      <c r="F375" s="247"/>
      <c r="G375" s="247"/>
      <c r="H375" s="247"/>
      <c r="I375" s="248"/>
    </row>
    <row r="376" spans="1:9" ht="65.25" thickBot="1">
      <c r="A376" s="2"/>
      <c r="B376" s="132" t="s">
        <v>157</v>
      </c>
      <c r="C376" s="182" t="s">
        <v>278</v>
      </c>
      <c r="D376" s="157">
        <v>9.54</v>
      </c>
      <c r="E376" s="157">
        <v>6.75</v>
      </c>
      <c r="F376" s="157">
        <v>20.34</v>
      </c>
      <c r="G376" s="157">
        <v>180</v>
      </c>
      <c r="H376" s="157">
        <v>1.67</v>
      </c>
      <c r="I376" s="129">
        <v>82</v>
      </c>
    </row>
    <row r="377" spans="1:9" ht="65.25" thickBot="1">
      <c r="A377" s="2"/>
      <c r="B377" s="113" t="s">
        <v>224</v>
      </c>
      <c r="C377" s="84">
        <v>130</v>
      </c>
      <c r="D377" s="159">
        <v>2.5</v>
      </c>
      <c r="E377" s="159">
        <v>5.76</v>
      </c>
      <c r="F377" s="159">
        <v>17.46</v>
      </c>
      <c r="G377" s="159">
        <v>140.37</v>
      </c>
      <c r="H377" s="159">
        <v>10.4</v>
      </c>
      <c r="I377" s="123">
        <v>41</v>
      </c>
    </row>
    <row r="378" spans="1:9" ht="129.75" thickBot="1">
      <c r="A378" s="2"/>
      <c r="B378" s="113" t="s">
        <v>63</v>
      </c>
      <c r="C378" s="87">
        <v>35</v>
      </c>
      <c r="D378" s="159">
        <v>2.8</v>
      </c>
      <c r="E378" s="159">
        <v>0.35</v>
      </c>
      <c r="F378" s="159">
        <v>16.87</v>
      </c>
      <c r="G378" s="159">
        <v>82.6</v>
      </c>
      <c r="H378" s="159">
        <v>0</v>
      </c>
      <c r="I378" s="124" t="s">
        <v>37</v>
      </c>
    </row>
    <row r="379" spans="1:9" ht="65.25" thickBot="1">
      <c r="A379" s="2"/>
      <c r="B379" s="160" t="s">
        <v>8</v>
      </c>
      <c r="C379" s="177" t="s">
        <v>92</v>
      </c>
      <c r="D379" s="159">
        <v>0</v>
      </c>
      <c r="E379" s="159">
        <v>0</v>
      </c>
      <c r="F379" s="159">
        <v>11.98</v>
      </c>
      <c r="G379" s="159">
        <v>48</v>
      </c>
      <c r="H379" s="159">
        <v>0</v>
      </c>
      <c r="I379" s="123">
        <v>25</v>
      </c>
    </row>
    <row r="380" spans="1:9" ht="194.25" thickBot="1">
      <c r="A380" s="2"/>
      <c r="B380" s="113" t="s">
        <v>204</v>
      </c>
      <c r="C380" s="85" t="s">
        <v>77</v>
      </c>
      <c r="D380" s="159">
        <v>0.28</v>
      </c>
      <c r="E380" s="159">
        <v>0.28</v>
      </c>
      <c r="F380" s="159">
        <v>6.89</v>
      </c>
      <c r="G380" s="159">
        <v>33.01</v>
      </c>
      <c r="H380" s="159">
        <v>7.03</v>
      </c>
      <c r="I380" s="124">
        <v>14</v>
      </c>
    </row>
    <row r="381" spans="1:9" ht="65.25" thickBot="1">
      <c r="A381" s="2"/>
      <c r="B381" s="113" t="s">
        <v>31</v>
      </c>
      <c r="C381" s="87">
        <f>C376+C377+C378+C379+C380</f>
        <v>505</v>
      </c>
      <c r="D381" s="159">
        <f>SUM(D376:D380)</f>
        <v>15.12</v>
      </c>
      <c r="E381" s="159">
        <f>SUM(E376:E380)</f>
        <v>13.139999999999999</v>
      </c>
      <c r="F381" s="159">
        <f>SUM(F376:F380)</f>
        <v>73.54</v>
      </c>
      <c r="G381" s="159">
        <f>SUM(G376:G380)</f>
        <v>483.98</v>
      </c>
      <c r="H381" s="159">
        <f>SUM(H376:H380)</f>
        <v>19.1</v>
      </c>
      <c r="I381" s="124"/>
    </row>
    <row r="382" spans="2:9" ht="65.25" thickBot="1">
      <c r="B382" s="113"/>
      <c r="C382" s="86"/>
      <c r="D382" s="151" t="s">
        <v>1</v>
      </c>
      <c r="E382" s="152" t="s">
        <v>2</v>
      </c>
      <c r="F382" s="152" t="s">
        <v>3</v>
      </c>
      <c r="G382" s="83" t="s">
        <v>4</v>
      </c>
      <c r="H382" s="152" t="s">
        <v>5</v>
      </c>
      <c r="I382" s="124"/>
    </row>
    <row r="383" spans="2:9" ht="65.25" thickBot="1">
      <c r="B383" s="166" t="s">
        <v>105</v>
      </c>
      <c r="C383" s="86"/>
      <c r="D383" s="159">
        <f>SUM(D360+D363+D370+D374+D381)</f>
        <v>57.68999999999999</v>
      </c>
      <c r="E383" s="159">
        <f>SUM(E360+E363+E370+E374+E381)</f>
        <v>66.44</v>
      </c>
      <c r="F383" s="159">
        <f>SUM(F360+F363+F370+F374+F381)</f>
        <v>264.59999999999997</v>
      </c>
      <c r="G383" s="159">
        <f>SUM(G360+G363+G370+G374+G381)</f>
        <v>1925.1000000000001</v>
      </c>
      <c r="H383" s="159">
        <f>SUM(H360+H363+H370+H374+H381)</f>
        <v>66.74000000000001</v>
      </c>
      <c r="I383" s="124"/>
    </row>
    <row r="384" spans="2:9" ht="65.25" thickBot="1">
      <c r="B384" s="191" t="s">
        <v>12</v>
      </c>
      <c r="C384" s="214"/>
      <c r="D384" s="193">
        <v>54</v>
      </c>
      <c r="E384" s="193">
        <v>60</v>
      </c>
      <c r="F384" s="193">
        <v>261</v>
      </c>
      <c r="G384" s="193">
        <v>1800</v>
      </c>
      <c r="H384" s="193">
        <v>50</v>
      </c>
      <c r="I384" s="194"/>
    </row>
    <row r="385" spans="2:9" ht="192.75" thickBot="1">
      <c r="B385" s="167" t="s">
        <v>13</v>
      </c>
      <c r="C385" s="150"/>
      <c r="D385" s="137">
        <f>D383*100/D384</f>
        <v>106.83333333333331</v>
      </c>
      <c r="E385" s="137">
        <f>E383*100/E384</f>
        <v>110.73333333333333</v>
      </c>
      <c r="F385" s="137">
        <f>F383*100/F384</f>
        <v>101.37931034482757</v>
      </c>
      <c r="G385" s="137">
        <f>G383*100/G384</f>
        <v>106.95</v>
      </c>
      <c r="H385" s="137">
        <f>H383*100/H384</f>
        <v>133.48000000000002</v>
      </c>
      <c r="I385" s="168"/>
    </row>
    <row r="386" spans="2:9" ht="64.5">
      <c r="B386" s="1" t="s">
        <v>87</v>
      </c>
      <c r="C386" s="1"/>
      <c r="E386" s="171"/>
      <c r="F386" s="171"/>
      <c r="G386" s="171"/>
      <c r="H386" s="171"/>
      <c r="I386" s="172"/>
    </row>
    <row r="387" spans="2:9" ht="75">
      <c r="B387" s="1" t="s">
        <v>349</v>
      </c>
      <c r="I387" s="172"/>
    </row>
    <row r="388" spans="2:9" ht="64.5">
      <c r="B388" s="1" t="s">
        <v>85</v>
      </c>
      <c r="I388" s="172"/>
    </row>
    <row r="389" spans="2:9" ht="75">
      <c r="B389" s="1" t="s">
        <v>350</v>
      </c>
      <c r="C389" s="1"/>
      <c r="E389" s="171"/>
      <c r="F389" s="171"/>
      <c r="G389" s="171"/>
      <c r="H389" s="171"/>
      <c r="I389" s="172"/>
    </row>
    <row r="390" spans="2:9" ht="64.5">
      <c r="B390" s="1" t="s">
        <v>131</v>
      </c>
      <c r="C390" s="1"/>
      <c r="E390" s="171"/>
      <c r="F390" s="171"/>
      <c r="G390" s="171"/>
      <c r="H390" s="171"/>
      <c r="I390" s="172"/>
    </row>
    <row r="391" spans="2:9" ht="65.25" thickBot="1">
      <c r="B391" s="1" t="s">
        <v>84</v>
      </c>
      <c r="I391" s="172"/>
    </row>
    <row r="392" spans="1:9" ht="65.25" thickBot="1">
      <c r="A392" s="253" t="s">
        <v>33</v>
      </c>
      <c r="B392" s="242" t="s">
        <v>94</v>
      </c>
      <c r="C392" s="294" t="s">
        <v>95</v>
      </c>
      <c r="D392" s="239" t="s">
        <v>25</v>
      </c>
      <c r="E392" s="240"/>
      <c r="F392" s="241"/>
      <c r="G392" s="242" t="s">
        <v>58</v>
      </c>
      <c r="H392" s="242" t="s">
        <v>107</v>
      </c>
      <c r="I392" s="244" t="s">
        <v>106</v>
      </c>
    </row>
    <row r="393" spans="1:9" ht="65.25" thickBot="1">
      <c r="A393" s="254"/>
      <c r="B393" s="243"/>
      <c r="C393" s="260"/>
      <c r="D393" s="151" t="s">
        <v>1</v>
      </c>
      <c r="E393" s="152" t="s">
        <v>2</v>
      </c>
      <c r="F393" s="152" t="s">
        <v>3</v>
      </c>
      <c r="G393" s="243"/>
      <c r="H393" s="243"/>
      <c r="I393" s="256"/>
    </row>
    <row r="394" spans="1:9" ht="65.25" thickBot="1">
      <c r="A394" s="81"/>
      <c r="B394" s="153" t="s">
        <v>137</v>
      </c>
      <c r="C394" s="154"/>
      <c r="D394" s="154"/>
      <c r="E394" s="154"/>
      <c r="F394" s="154"/>
      <c r="G394" s="154"/>
      <c r="H394" s="154"/>
      <c r="I394" s="155"/>
    </row>
    <row r="395" spans="1:9" ht="65.25" thickBot="1">
      <c r="A395" s="81"/>
      <c r="B395" s="239" t="s">
        <v>6</v>
      </c>
      <c r="C395" s="240"/>
      <c r="D395" s="240"/>
      <c r="E395" s="240"/>
      <c r="F395" s="240"/>
      <c r="G395" s="240"/>
      <c r="H395" s="240"/>
      <c r="I395" s="241"/>
    </row>
    <row r="396" spans="1:9" ht="129.75" thickBot="1">
      <c r="A396" s="196">
        <v>14</v>
      </c>
      <c r="B396" s="160" t="s">
        <v>196</v>
      </c>
      <c r="C396" s="87">
        <v>200</v>
      </c>
      <c r="D396" s="158">
        <v>6.19</v>
      </c>
      <c r="E396" s="158">
        <v>7.3</v>
      </c>
      <c r="F396" s="158">
        <v>23.81</v>
      </c>
      <c r="G396" s="158">
        <v>185</v>
      </c>
      <c r="H396" s="158">
        <v>1.17</v>
      </c>
      <c r="I396" s="123">
        <v>83</v>
      </c>
    </row>
    <row r="397" spans="1:9" ht="129.75" thickBot="1">
      <c r="A397" s="196"/>
      <c r="B397" s="113" t="s">
        <v>195</v>
      </c>
      <c r="C397" s="84">
        <v>180</v>
      </c>
      <c r="D397" s="158">
        <v>1.8</v>
      </c>
      <c r="E397" s="158">
        <v>2.1</v>
      </c>
      <c r="F397" s="158">
        <v>18.8</v>
      </c>
      <c r="G397" s="158">
        <f>D397*4+E397*9+F397*4</f>
        <v>101.30000000000001</v>
      </c>
      <c r="H397" s="158">
        <v>0.21</v>
      </c>
      <c r="I397" s="124">
        <v>2</v>
      </c>
    </row>
    <row r="398" spans="1:9" ht="129.75" thickBot="1">
      <c r="A398" s="196">
        <v>16</v>
      </c>
      <c r="B398" s="113" t="s">
        <v>42</v>
      </c>
      <c r="C398" s="86" t="s">
        <v>318</v>
      </c>
      <c r="D398" s="159">
        <v>4.5</v>
      </c>
      <c r="E398" s="159">
        <v>6.92</v>
      </c>
      <c r="F398" s="159">
        <v>24.66</v>
      </c>
      <c r="G398" s="159">
        <f>D398*4+E398*9+F398*4</f>
        <v>178.92000000000002</v>
      </c>
      <c r="H398" s="159">
        <v>0.07</v>
      </c>
      <c r="I398" s="124">
        <v>3</v>
      </c>
    </row>
    <row r="399" spans="1:9" ht="65.25" thickBot="1">
      <c r="A399" s="196"/>
      <c r="B399" s="113" t="s">
        <v>7</v>
      </c>
      <c r="C399" s="86" t="s">
        <v>330</v>
      </c>
      <c r="D399" s="159">
        <f>SUM(D396:D398)</f>
        <v>12.49</v>
      </c>
      <c r="E399" s="159">
        <f>SUM(E396:E398)</f>
        <v>16.32</v>
      </c>
      <c r="F399" s="159">
        <f>SUM(F396:F398)</f>
        <v>67.27</v>
      </c>
      <c r="G399" s="159">
        <f>SUM(G396:G398)</f>
        <v>465.22</v>
      </c>
      <c r="H399" s="159">
        <f>SUM(H396:H398)</f>
        <v>1.45</v>
      </c>
      <c r="I399" s="124"/>
    </row>
    <row r="400" spans="1:9" ht="65.25" thickBot="1">
      <c r="A400" s="81"/>
      <c r="B400" s="239" t="s">
        <v>59</v>
      </c>
      <c r="C400" s="240"/>
      <c r="D400" s="240"/>
      <c r="E400" s="240"/>
      <c r="F400" s="240"/>
      <c r="G400" s="240"/>
      <c r="H400" s="240"/>
      <c r="I400" s="241"/>
    </row>
    <row r="401" spans="1:9" ht="65.25" thickBot="1">
      <c r="A401" s="196" t="s">
        <v>37</v>
      </c>
      <c r="B401" s="160" t="s">
        <v>129</v>
      </c>
      <c r="C401" s="161" t="s">
        <v>27</v>
      </c>
      <c r="D401" s="159">
        <v>0.2</v>
      </c>
      <c r="E401" s="159">
        <v>0.1</v>
      </c>
      <c r="F401" s="159">
        <v>10.1</v>
      </c>
      <c r="G401" s="159">
        <v>46</v>
      </c>
      <c r="H401" s="159">
        <v>2</v>
      </c>
      <c r="I401" s="124" t="s">
        <v>37</v>
      </c>
    </row>
    <row r="402" spans="1:9" ht="65.25" thickBot="1">
      <c r="A402" s="196"/>
      <c r="B402" s="113" t="s">
        <v>7</v>
      </c>
      <c r="C402" s="85" t="s">
        <v>27</v>
      </c>
      <c r="D402" s="159">
        <f>SUM(D401)</f>
        <v>0.2</v>
      </c>
      <c r="E402" s="159">
        <f>SUM(E401)</f>
        <v>0.1</v>
      </c>
      <c r="F402" s="159">
        <f>SUM(F401)</f>
        <v>10.1</v>
      </c>
      <c r="G402" s="159">
        <f>SUM(G401)</f>
        <v>46</v>
      </c>
      <c r="H402" s="159">
        <f>SUM(H401)</f>
        <v>2</v>
      </c>
      <c r="I402" s="124"/>
    </row>
    <row r="403" spans="1:9" ht="65.25" thickBot="1">
      <c r="A403" s="81"/>
      <c r="B403" s="239" t="s">
        <v>34</v>
      </c>
      <c r="C403" s="240"/>
      <c r="D403" s="240"/>
      <c r="E403" s="240"/>
      <c r="F403" s="240"/>
      <c r="G403" s="240"/>
      <c r="H403" s="240"/>
      <c r="I403" s="241"/>
    </row>
    <row r="404" spans="1:9" ht="129.75" thickBot="1">
      <c r="A404" s="196"/>
      <c r="B404" s="176" t="s">
        <v>125</v>
      </c>
      <c r="C404" s="161" t="s">
        <v>39</v>
      </c>
      <c r="D404" s="159">
        <v>0.48</v>
      </c>
      <c r="E404" s="159">
        <v>0.06</v>
      </c>
      <c r="F404" s="159">
        <v>1.5</v>
      </c>
      <c r="G404" s="159">
        <v>8.4</v>
      </c>
      <c r="H404" s="159">
        <v>6</v>
      </c>
      <c r="I404" s="124">
        <v>18</v>
      </c>
    </row>
    <row r="405" spans="1:9" ht="129.75" thickBot="1">
      <c r="A405" s="196"/>
      <c r="B405" s="113" t="s">
        <v>308</v>
      </c>
      <c r="C405" s="85" t="s">
        <v>289</v>
      </c>
      <c r="D405" s="158">
        <v>2.94</v>
      </c>
      <c r="E405" s="158">
        <v>4.09</v>
      </c>
      <c r="F405" s="158">
        <v>6.86</v>
      </c>
      <c r="G405" s="158">
        <v>88.49</v>
      </c>
      <c r="H405" s="158">
        <v>15.54</v>
      </c>
      <c r="I405" s="123">
        <v>5</v>
      </c>
    </row>
    <row r="406" spans="1:9" ht="65.25" thickBot="1">
      <c r="A406" s="196">
        <v>47</v>
      </c>
      <c r="B406" s="113" t="s">
        <v>36</v>
      </c>
      <c r="C406" s="85" t="s">
        <v>225</v>
      </c>
      <c r="D406" s="159">
        <v>7.77</v>
      </c>
      <c r="E406" s="159">
        <v>10.7</v>
      </c>
      <c r="F406" s="159">
        <v>1.68</v>
      </c>
      <c r="G406" s="159">
        <v>153.26</v>
      </c>
      <c r="H406" s="175">
        <v>0.19</v>
      </c>
      <c r="I406" s="124">
        <v>48</v>
      </c>
    </row>
    <row r="407" spans="1:9" ht="129.75" thickBot="1">
      <c r="A407" s="196">
        <v>19</v>
      </c>
      <c r="B407" s="179" t="s">
        <v>253</v>
      </c>
      <c r="C407" s="84">
        <v>120</v>
      </c>
      <c r="D407" s="158">
        <v>9.6</v>
      </c>
      <c r="E407" s="158">
        <v>33.75</v>
      </c>
      <c r="F407" s="158">
        <v>24.6</v>
      </c>
      <c r="G407" s="158">
        <v>190.8</v>
      </c>
      <c r="H407" s="158">
        <v>0</v>
      </c>
      <c r="I407" s="123">
        <v>84.85</v>
      </c>
    </row>
    <row r="408" spans="1:9" ht="129.75" thickBot="1">
      <c r="A408" s="196">
        <v>54</v>
      </c>
      <c r="B408" s="135" t="s">
        <v>269</v>
      </c>
      <c r="C408" s="177" t="s">
        <v>26</v>
      </c>
      <c r="D408" s="159">
        <v>0</v>
      </c>
      <c r="E408" s="159">
        <v>0</v>
      </c>
      <c r="F408" s="159">
        <v>33.93</v>
      </c>
      <c r="G408" s="159">
        <v>131</v>
      </c>
      <c r="H408" s="159">
        <v>0</v>
      </c>
      <c r="I408" s="123">
        <v>22</v>
      </c>
    </row>
    <row r="409" spans="1:9" ht="129.75" thickBot="1">
      <c r="A409" s="196" t="s">
        <v>37</v>
      </c>
      <c r="B409" s="113" t="s">
        <v>75</v>
      </c>
      <c r="C409" s="87">
        <v>50</v>
      </c>
      <c r="D409" s="159">
        <v>2.8</v>
      </c>
      <c r="E409" s="159">
        <v>0.6</v>
      </c>
      <c r="F409" s="159">
        <v>24.7</v>
      </c>
      <c r="G409" s="159">
        <v>116</v>
      </c>
      <c r="H409" s="159">
        <v>0</v>
      </c>
      <c r="I409" s="124" t="s">
        <v>37</v>
      </c>
    </row>
    <row r="410" spans="1:9" ht="65.25" thickBot="1">
      <c r="A410" s="197"/>
      <c r="B410" s="160" t="s">
        <v>31</v>
      </c>
      <c r="C410" s="87">
        <v>724</v>
      </c>
      <c r="D410" s="158">
        <f>SUM(D404:D409)</f>
        <v>23.59</v>
      </c>
      <c r="E410" s="158">
        <f>SUM(E404:E409)</f>
        <v>49.199999999999996</v>
      </c>
      <c r="F410" s="158">
        <f>SUM(F404:F409)</f>
        <v>93.27</v>
      </c>
      <c r="G410" s="158">
        <f>SUM(G404:G409)</f>
        <v>687.95</v>
      </c>
      <c r="H410" s="158">
        <f>SUM(H404:H409)</f>
        <v>21.73</v>
      </c>
      <c r="I410" s="123"/>
    </row>
    <row r="411" spans="1:9" ht="65.25" thickBot="1">
      <c r="A411" s="81"/>
      <c r="B411" s="239" t="s">
        <v>122</v>
      </c>
      <c r="C411" s="240"/>
      <c r="D411" s="240"/>
      <c r="E411" s="240"/>
      <c r="F411" s="240"/>
      <c r="G411" s="240"/>
      <c r="H411" s="240"/>
      <c r="I411" s="241"/>
    </row>
    <row r="412" spans="1:9" ht="129.75" thickBot="1">
      <c r="A412" s="196">
        <v>21</v>
      </c>
      <c r="B412" s="113" t="s">
        <v>237</v>
      </c>
      <c r="C412" s="85" t="s">
        <v>92</v>
      </c>
      <c r="D412" s="158">
        <v>5.22</v>
      </c>
      <c r="E412" s="158">
        <v>5.7</v>
      </c>
      <c r="F412" s="158">
        <v>7.2</v>
      </c>
      <c r="G412" s="158">
        <v>106.2</v>
      </c>
      <c r="H412" s="158">
        <v>1.26</v>
      </c>
      <c r="I412" s="124">
        <v>8.9</v>
      </c>
    </row>
    <row r="413" spans="1:9" ht="129.75" thickBot="1">
      <c r="A413" s="196"/>
      <c r="B413" s="135" t="s">
        <v>297</v>
      </c>
      <c r="C413" s="85" t="s">
        <v>77</v>
      </c>
      <c r="D413" s="159">
        <v>6.31</v>
      </c>
      <c r="E413" s="159">
        <v>5.66</v>
      </c>
      <c r="F413" s="159">
        <v>33.92</v>
      </c>
      <c r="G413" s="159">
        <v>177.01</v>
      </c>
      <c r="H413" s="159">
        <v>0.34</v>
      </c>
      <c r="I413" s="124">
        <v>86</v>
      </c>
    </row>
    <row r="414" spans="1:9" ht="65.25" thickBot="1">
      <c r="A414" s="196"/>
      <c r="B414" s="113" t="s">
        <v>7</v>
      </c>
      <c r="C414" s="87">
        <f>C412+C413</f>
        <v>250</v>
      </c>
      <c r="D414" s="159">
        <f>SUM(D412:D413)</f>
        <v>11.53</v>
      </c>
      <c r="E414" s="159">
        <f>SUM(E412:E413)</f>
        <v>11.36</v>
      </c>
      <c r="F414" s="159">
        <f>SUM(F412:F413)</f>
        <v>41.120000000000005</v>
      </c>
      <c r="G414" s="159">
        <f>SUM(G412:G413)</f>
        <v>283.21</v>
      </c>
      <c r="H414" s="159">
        <f>SUM(H412:H413)</f>
        <v>1.6</v>
      </c>
      <c r="I414" s="124"/>
    </row>
    <row r="415" spans="1:9" ht="65.25" thickBot="1">
      <c r="A415" s="93"/>
      <c r="B415" s="246" t="s">
        <v>35</v>
      </c>
      <c r="C415" s="247"/>
      <c r="D415" s="247"/>
      <c r="E415" s="247"/>
      <c r="F415" s="247"/>
      <c r="G415" s="247"/>
      <c r="H415" s="247"/>
      <c r="I415" s="248"/>
    </row>
    <row r="416" spans="1:9" ht="129.75" thickBot="1">
      <c r="A416" s="196">
        <v>4</v>
      </c>
      <c r="B416" s="135" t="s">
        <v>293</v>
      </c>
      <c r="C416" s="85" t="s">
        <v>295</v>
      </c>
      <c r="D416" s="159">
        <v>7.54</v>
      </c>
      <c r="E416" s="159">
        <v>12.26</v>
      </c>
      <c r="F416" s="159">
        <v>47.13</v>
      </c>
      <c r="G416" s="159">
        <v>332.22</v>
      </c>
      <c r="H416" s="159">
        <v>3.93</v>
      </c>
      <c r="I416" s="124">
        <v>87</v>
      </c>
    </row>
    <row r="417" spans="1:9" ht="65.25" thickBot="1">
      <c r="A417" s="196" t="s">
        <v>37</v>
      </c>
      <c r="B417" s="160" t="s">
        <v>10</v>
      </c>
      <c r="C417" s="87">
        <v>180</v>
      </c>
      <c r="D417" s="158">
        <v>0.04</v>
      </c>
      <c r="E417" s="158">
        <v>0</v>
      </c>
      <c r="F417" s="158">
        <v>12.13</v>
      </c>
      <c r="G417" s="158">
        <v>50</v>
      </c>
      <c r="H417" s="158">
        <v>2</v>
      </c>
      <c r="I417" s="130">
        <v>44</v>
      </c>
    </row>
    <row r="418" spans="1:9" ht="194.25" thickBot="1">
      <c r="A418" s="196"/>
      <c r="B418" s="113" t="s">
        <v>204</v>
      </c>
      <c r="C418" s="85" t="s">
        <v>77</v>
      </c>
      <c r="D418" s="159">
        <v>0.28</v>
      </c>
      <c r="E418" s="159">
        <v>0.28</v>
      </c>
      <c r="F418" s="159">
        <v>6.89</v>
      </c>
      <c r="G418" s="159">
        <v>33.01</v>
      </c>
      <c r="H418" s="159">
        <v>7.03</v>
      </c>
      <c r="I418" s="124">
        <v>14</v>
      </c>
    </row>
    <row r="419" spans="1:9" ht="65.25" thickBot="1">
      <c r="A419" s="196"/>
      <c r="B419" s="113" t="s">
        <v>31</v>
      </c>
      <c r="C419" s="86" t="s">
        <v>338</v>
      </c>
      <c r="D419" s="159">
        <f>SUM(D416:D418)</f>
        <v>7.86</v>
      </c>
      <c r="E419" s="159">
        <f>SUM(E416:E418)</f>
        <v>12.54</v>
      </c>
      <c r="F419" s="159">
        <f>SUM(F416:F418)</f>
        <v>66.15</v>
      </c>
      <c r="G419" s="159">
        <f>SUM(G416:G418)</f>
        <v>415.23</v>
      </c>
      <c r="H419" s="159">
        <f>SUM(H416:H418)</f>
        <v>12.96</v>
      </c>
      <c r="I419" s="124"/>
    </row>
    <row r="420" spans="1:9" ht="129" thickBot="1">
      <c r="A420" s="196"/>
      <c r="B420" s="166" t="s">
        <v>153</v>
      </c>
      <c r="C420" s="86"/>
      <c r="D420" s="159">
        <f>D399+D402+D410+D414+D419</f>
        <v>55.67</v>
      </c>
      <c r="E420" s="159">
        <f>E399+E402+E410+E414+E419</f>
        <v>89.52000000000001</v>
      </c>
      <c r="F420" s="159">
        <f>F399+F402+F410+F414+F419</f>
        <v>277.90999999999997</v>
      </c>
      <c r="G420" s="159">
        <f>G399+G402+G410+G414+G419</f>
        <v>1897.6100000000001</v>
      </c>
      <c r="H420" s="159">
        <f>H399+H402+H410+H414+H419</f>
        <v>39.74</v>
      </c>
      <c r="I420" s="124"/>
    </row>
    <row r="421" spans="1:9" ht="65.25" thickBot="1">
      <c r="A421" s="196"/>
      <c r="B421" s="166" t="s">
        <v>12</v>
      </c>
      <c r="C421" s="86"/>
      <c r="D421" s="159">
        <v>54</v>
      </c>
      <c r="E421" s="159">
        <v>60</v>
      </c>
      <c r="F421" s="159">
        <v>261</v>
      </c>
      <c r="G421" s="159">
        <v>1800</v>
      </c>
      <c r="H421" s="159">
        <v>50</v>
      </c>
      <c r="I421" s="124"/>
    </row>
    <row r="422" spans="1:9" ht="192.75" thickBot="1">
      <c r="A422" s="147"/>
      <c r="B422" s="167" t="s">
        <v>13</v>
      </c>
      <c r="C422" s="150"/>
      <c r="D422" s="137">
        <f>D420*100/D421</f>
        <v>103.0925925925926</v>
      </c>
      <c r="E422" s="137">
        <f>E420*100/E421</f>
        <v>149.20000000000002</v>
      </c>
      <c r="F422" s="137">
        <f>F420*100/F421</f>
        <v>106.47892720306513</v>
      </c>
      <c r="G422" s="137">
        <f>G420*100/G421</f>
        <v>105.42277777777778</v>
      </c>
      <c r="H422" s="137">
        <f>H420*100/H421</f>
        <v>79.48</v>
      </c>
      <c r="I422" s="168"/>
    </row>
    <row r="423" spans="1:9" ht="64.5">
      <c r="A423" s="172"/>
      <c r="B423" s="1" t="s">
        <v>87</v>
      </c>
      <c r="C423" s="1"/>
      <c r="E423" s="171"/>
      <c r="F423" s="171"/>
      <c r="G423" s="171"/>
      <c r="H423" s="171"/>
      <c r="I423" s="172"/>
    </row>
    <row r="424" spans="1:9" ht="75">
      <c r="A424" s="172"/>
      <c r="B424" s="1" t="s">
        <v>349</v>
      </c>
      <c r="I424" s="172"/>
    </row>
    <row r="425" spans="1:9" ht="64.5">
      <c r="A425" s="172"/>
      <c r="B425" s="1" t="s">
        <v>85</v>
      </c>
      <c r="I425" s="172"/>
    </row>
    <row r="426" spans="1:9" ht="75">
      <c r="A426" s="172"/>
      <c r="B426" s="1" t="s">
        <v>350</v>
      </c>
      <c r="C426" s="1"/>
      <c r="E426" s="171"/>
      <c r="F426" s="171"/>
      <c r="G426" s="171"/>
      <c r="H426" s="171"/>
      <c r="I426" s="172"/>
    </row>
    <row r="427" spans="1:9" ht="64.5">
      <c r="A427" s="172"/>
      <c r="B427" s="1" t="s">
        <v>131</v>
      </c>
      <c r="C427" s="1"/>
      <c r="E427" s="171"/>
      <c r="F427" s="171"/>
      <c r="G427" s="171"/>
      <c r="H427" s="171"/>
      <c r="I427" s="172"/>
    </row>
    <row r="428" spans="1:9" ht="65.25" thickBot="1">
      <c r="A428" s="172"/>
      <c r="B428" s="1" t="s">
        <v>84</v>
      </c>
      <c r="I428" s="172"/>
    </row>
    <row r="429" spans="1:9" ht="65.25" thickBot="1">
      <c r="A429" s="253" t="s">
        <v>33</v>
      </c>
      <c r="B429" s="242" t="s">
        <v>94</v>
      </c>
      <c r="C429" s="294" t="s">
        <v>95</v>
      </c>
      <c r="D429" s="239" t="s">
        <v>25</v>
      </c>
      <c r="E429" s="240"/>
      <c r="F429" s="241"/>
      <c r="G429" s="242" t="s">
        <v>58</v>
      </c>
      <c r="H429" s="242" t="s">
        <v>107</v>
      </c>
      <c r="I429" s="244" t="s">
        <v>106</v>
      </c>
    </row>
    <row r="430" spans="1:9" ht="65.25" thickBot="1">
      <c r="A430" s="254"/>
      <c r="B430" s="243"/>
      <c r="C430" s="260"/>
      <c r="D430" s="151" t="s">
        <v>1</v>
      </c>
      <c r="E430" s="152" t="s">
        <v>2</v>
      </c>
      <c r="F430" s="152" t="s">
        <v>3</v>
      </c>
      <c r="G430" s="243"/>
      <c r="H430" s="243"/>
      <c r="I430" s="245"/>
    </row>
    <row r="431" spans="1:9" ht="65.25" thickBot="1">
      <c r="A431" s="81"/>
      <c r="B431" s="153" t="s">
        <v>145</v>
      </c>
      <c r="C431" s="154"/>
      <c r="D431" s="154"/>
      <c r="E431" s="154"/>
      <c r="F431" s="154"/>
      <c r="G431" s="154"/>
      <c r="H431" s="154"/>
      <c r="I431" s="155"/>
    </row>
    <row r="432" spans="1:9" ht="65.25" thickBot="1">
      <c r="A432" s="81"/>
      <c r="B432" s="239" t="s">
        <v>6</v>
      </c>
      <c r="C432" s="240"/>
      <c r="D432" s="240"/>
      <c r="E432" s="240"/>
      <c r="F432" s="240"/>
      <c r="G432" s="240"/>
      <c r="H432" s="240"/>
      <c r="I432" s="241"/>
    </row>
    <row r="433" spans="1:9" ht="129.75" thickBot="1">
      <c r="A433" s="196">
        <v>1</v>
      </c>
      <c r="B433" s="165" t="s">
        <v>193</v>
      </c>
      <c r="C433" s="87">
        <v>200</v>
      </c>
      <c r="D433" s="158">
        <v>6.22</v>
      </c>
      <c r="E433" s="158">
        <v>7.14</v>
      </c>
      <c r="F433" s="158">
        <v>25.94</v>
      </c>
      <c r="G433" s="158">
        <v>191</v>
      </c>
      <c r="H433" s="158">
        <v>1.95</v>
      </c>
      <c r="I433" s="124">
        <v>15</v>
      </c>
    </row>
    <row r="434" spans="1:9" ht="65.25" thickBot="1">
      <c r="A434" s="196">
        <v>15</v>
      </c>
      <c r="B434" s="113" t="s">
        <v>17</v>
      </c>
      <c r="C434" s="87">
        <v>180</v>
      </c>
      <c r="D434" s="159">
        <v>2.3</v>
      </c>
      <c r="E434" s="159">
        <v>3.44</v>
      </c>
      <c r="F434" s="159">
        <v>16.89</v>
      </c>
      <c r="G434" s="159">
        <f>D434*4+E434*9+F434*4</f>
        <v>107.72</v>
      </c>
      <c r="H434" s="175">
        <v>1.33</v>
      </c>
      <c r="I434" s="124">
        <v>16</v>
      </c>
    </row>
    <row r="435" spans="1:9" ht="129.75" thickBot="1">
      <c r="A435" s="196">
        <v>16</v>
      </c>
      <c r="B435" s="113" t="s">
        <v>232</v>
      </c>
      <c r="C435" s="85" t="s">
        <v>322</v>
      </c>
      <c r="D435" s="159">
        <v>2.5</v>
      </c>
      <c r="E435" s="159">
        <v>0.4</v>
      </c>
      <c r="F435" s="159">
        <v>32.4</v>
      </c>
      <c r="G435" s="159">
        <f>D435*4+E435*9+F435*4</f>
        <v>143.2</v>
      </c>
      <c r="H435" s="159">
        <v>0.06</v>
      </c>
      <c r="I435" s="124">
        <v>17</v>
      </c>
    </row>
    <row r="436" spans="1:9" ht="65.25" thickBot="1">
      <c r="A436" s="196"/>
      <c r="B436" s="113" t="s">
        <v>7</v>
      </c>
      <c r="C436" s="87">
        <v>442</v>
      </c>
      <c r="D436" s="159">
        <f>SUM(D433:D435)</f>
        <v>11.02</v>
      </c>
      <c r="E436" s="159">
        <f>SUM(E433:E435)</f>
        <v>10.98</v>
      </c>
      <c r="F436" s="159">
        <f>SUM(F433:F435)</f>
        <v>75.22999999999999</v>
      </c>
      <c r="G436" s="159">
        <f>SUM(G433:G435)</f>
        <v>441.92</v>
      </c>
      <c r="H436" s="159">
        <f>SUM(H433:H435)</f>
        <v>3.3400000000000003</v>
      </c>
      <c r="I436" s="124"/>
    </row>
    <row r="437" spans="1:9" ht="65.25" thickBot="1">
      <c r="A437" s="81"/>
      <c r="B437" s="239" t="s">
        <v>59</v>
      </c>
      <c r="C437" s="240"/>
      <c r="D437" s="240"/>
      <c r="E437" s="240"/>
      <c r="F437" s="240"/>
      <c r="G437" s="240"/>
      <c r="H437" s="240"/>
      <c r="I437" s="241"/>
    </row>
    <row r="438" spans="1:9" ht="65.25" thickBot="1">
      <c r="A438" s="196" t="s">
        <v>37</v>
      </c>
      <c r="B438" s="160" t="s">
        <v>129</v>
      </c>
      <c r="C438" s="161" t="s">
        <v>27</v>
      </c>
      <c r="D438" s="159">
        <v>0.2</v>
      </c>
      <c r="E438" s="159">
        <v>0.1</v>
      </c>
      <c r="F438" s="159">
        <v>10.1</v>
      </c>
      <c r="G438" s="159">
        <v>46</v>
      </c>
      <c r="H438" s="159">
        <v>2</v>
      </c>
      <c r="I438" s="124" t="s">
        <v>37</v>
      </c>
    </row>
    <row r="439" spans="1:9" ht="65.25" thickBot="1">
      <c r="A439" s="196"/>
      <c r="B439" s="113" t="s">
        <v>7</v>
      </c>
      <c r="C439" s="85" t="s">
        <v>27</v>
      </c>
      <c r="D439" s="159">
        <f>SUM(D438)</f>
        <v>0.2</v>
      </c>
      <c r="E439" s="159">
        <f>SUM(E438)</f>
        <v>0.1</v>
      </c>
      <c r="F439" s="159">
        <f>SUM(F438)</f>
        <v>10.1</v>
      </c>
      <c r="G439" s="159">
        <f>SUM(G438)</f>
        <v>46</v>
      </c>
      <c r="H439" s="159">
        <f>SUM(H438)</f>
        <v>2</v>
      </c>
      <c r="I439" s="124"/>
    </row>
    <row r="440" spans="1:9" ht="65.25" thickBot="1">
      <c r="A440" s="147"/>
      <c r="B440" s="239" t="s">
        <v>34</v>
      </c>
      <c r="C440" s="240"/>
      <c r="D440" s="240"/>
      <c r="E440" s="240"/>
      <c r="F440" s="240"/>
      <c r="G440" s="240"/>
      <c r="H440" s="240"/>
      <c r="I440" s="241"/>
    </row>
    <row r="441" spans="1:9" ht="129.75" thickBot="1">
      <c r="A441" s="197">
        <v>17</v>
      </c>
      <c r="B441" s="183" t="s">
        <v>230</v>
      </c>
      <c r="C441" s="161" t="s">
        <v>39</v>
      </c>
      <c r="D441" s="159">
        <v>0.57</v>
      </c>
      <c r="E441" s="159">
        <v>3.08</v>
      </c>
      <c r="F441" s="159">
        <v>1.85</v>
      </c>
      <c r="G441" s="159">
        <v>38.27</v>
      </c>
      <c r="H441" s="159">
        <v>8</v>
      </c>
      <c r="I441" s="123">
        <v>78</v>
      </c>
    </row>
    <row r="442" spans="1:9" ht="129.75" thickBot="1">
      <c r="A442" s="196">
        <v>34</v>
      </c>
      <c r="B442" s="135" t="s">
        <v>312</v>
      </c>
      <c r="C442" s="85" t="s">
        <v>289</v>
      </c>
      <c r="D442" s="159">
        <v>3.32</v>
      </c>
      <c r="E442" s="159">
        <v>4.83</v>
      </c>
      <c r="F442" s="159">
        <v>15.74</v>
      </c>
      <c r="G442" s="159">
        <v>11.5</v>
      </c>
      <c r="H442" s="159">
        <v>6.3</v>
      </c>
      <c r="I442" s="124">
        <v>72</v>
      </c>
    </row>
    <row r="443" spans="1:9" ht="65.25" thickBot="1">
      <c r="A443" s="196"/>
      <c r="B443" s="113" t="s">
        <v>172</v>
      </c>
      <c r="C443" s="85" t="s">
        <v>29</v>
      </c>
      <c r="D443" s="159">
        <v>12.72</v>
      </c>
      <c r="E443" s="159">
        <v>12.28</v>
      </c>
      <c r="F443" s="159">
        <v>15.31</v>
      </c>
      <c r="G443" s="159">
        <v>222.67</v>
      </c>
      <c r="H443" s="185">
        <v>1.6</v>
      </c>
      <c r="I443" s="124">
        <v>88</v>
      </c>
    </row>
    <row r="444" spans="1:9" ht="65.25" thickBot="1">
      <c r="A444" s="196">
        <v>26</v>
      </c>
      <c r="B444" s="113" t="s">
        <v>292</v>
      </c>
      <c r="C444" s="85" t="s">
        <v>92</v>
      </c>
      <c r="D444" s="159">
        <v>3.52</v>
      </c>
      <c r="E444" s="159">
        <v>3.49</v>
      </c>
      <c r="F444" s="159">
        <v>12.96</v>
      </c>
      <c r="G444" s="159">
        <v>106.28</v>
      </c>
      <c r="H444" s="159">
        <v>28.48</v>
      </c>
      <c r="I444" s="124">
        <v>89</v>
      </c>
    </row>
    <row r="445" spans="1:9" ht="65.25" thickBot="1">
      <c r="A445" s="196">
        <v>9</v>
      </c>
      <c r="B445" s="135" t="s">
        <v>272</v>
      </c>
      <c r="C445" s="87">
        <v>180</v>
      </c>
      <c r="D445" s="159">
        <v>0.63</v>
      </c>
      <c r="E445" s="159">
        <v>0</v>
      </c>
      <c r="F445" s="159">
        <v>24.86</v>
      </c>
      <c r="G445" s="159">
        <v>101</v>
      </c>
      <c r="H445" s="159">
        <v>0.36</v>
      </c>
      <c r="I445" s="124">
        <v>90</v>
      </c>
    </row>
    <row r="446" spans="1:9" ht="129.75" thickBot="1">
      <c r="A446" s="196" t="s">
        <v>37</v>
      </c>
      <c r="B446" s="113" t="s">
        <v>75</v>
      </c>
      <c r="C446" s="87">
        <v>50</v>
      </c>
      <c r="D446" s="159">
        <v>2.8</v>
      </c>
      <c r="E446" s="159">
        <v>0.6</v>
      </c>
      <c r="F446" s="159">
        <v>24.7</v>
      </c>
      <c r="G446" s="159">
        <v>116</v>
      </c>
      <c r="H446" s="159">
        <v>0</v>
      </c>
      <c r="I446" s="124" t="s">
        <v>37</v>
      </c>
    </row>
    <row r="447" spans="1:9" ht="65.25" thickBot="1">
      <c r="A447" s="147"/>
      <c r="B447" s="113" t="s">
        <v>7</v>
      </c>
      <c r="C447" s="86" t="s">
        <v>336</v>
      </c>
      <c r="D447" s="159">
        <f>SUM(D441:D446)</f>
        <v>23.56</v>
      </c>
      <c r="E447" s="159">
        <f>SUM(E441:E446)</f>
        <v>24.28</v>
      </c>
      <c r="F447" s="159">
        <f>SUM(F441:F446)</f>
        <v>95.42</v>
      </c>
      <c r="G447" s="159">
        <f>SUM(G441:G446)</f>
        <v>595.72</v>
      </c>
      <c r="H447" s="159">
        <f>SUM(H441:H446)</f>
        <v>44.74</v>
      </c>
      <c r="I447" s="168"/>
    </row>
    <row r="448" spans="1:9" ht="65.25" thickBot="1">
      <c r="A448" s="81"/>
      <c r="B448" s="239" t="s">
        <v>122</v>
      </c>
      <c r="C448" s="240"/>
      <c r="D448" s="240"/>
      <c r="E448" s="240"/>
      <c r="F448" s="240"/>
      <c r="G448" s="240"/>
      <c r="H448" s="240"/>
      <c r="I448" s="241"/>
    </row>
    <row r="449" spans="1:9" ht="129.75" thickBot="1">
      <c r="A449" s="196">
        <v>21</v>
      </c>
      <c r="B449" s="113" t="s">
        <v>237</v>
      </c>
      <c r="C449" s="85" t="s">
        <v>26</v>
      </c>
      <c r="D449" s="158">
        <v>5.8</v>
      </c>
      <c r="E449" s="158">
        <v>6.33</v>
      </c>
      <c r="F449" s="158">
        <v>8</v>
      </c>
      <c r="G449" s="158">
        <v>118</v>
      </c>
      <c r="H449" s="158">
        <v>1.4</v>
      </c>
      <c r="I449" s="124">
        <v>8.9</v>
      </c>
    </row>
    <row r="450" spans="1:9" ht="258.75" thickBot="1">
      <c r="A450" s="196"/>
      <c r="B450" s="135" t="s">
        <v>306</v>
      </c>
      <c r="C450" s="86" t="s">
        <v>39</v>
      </c>
      <c r="D450" s="159">
        <v>1.8</v>
      </c>
      <c r="E450" s="159">
        <v>2.4</v>
      </c>
      <c r="F450" s="159">
        <v>25.71</v>
      </c>
      <c r="G450" s="159">
        <v>154.29</v>
      </c>
      <c r="H450" s="159">
        <v>0</v>
      </c>
      <c r="I450" s="124" t="s">
        <v>37</v>
      </c>
    </row>
    <row r="451" spans="1:9" ht="65.25" thickBot="1">
      <c r="A451" s="196"/>
      <c r="B451" s="113" t="s">
        <v>7</v>
      </c>
      <c r="C451" s="87">
        <f>C449+C450</f>
        <v>260</v>
      </c>
      <c r="D451" s="159">
        <f>SUM(D449:D450)</f>
        <v>7.6</v>
      </c>
      <c r="E451" s="159">
        <f>SUM(E449:E450)</f>
        <v>8.73</v>
      </c>
      <c r="F451" s="159">
        <f>SUM(F449:F450)</f>
        <v>33.71</v>
      </c>
      <c r="G451" s="159">
        <f>SUM(G449:G450)</f>
        <v>272.28999999999996</v>
      </c>
      <c r="H451" s="159">
        <f>SUM(H449:H450)</f>
        <v>1.4</v>
      </c>
      <c r="I451" s="124"/>
    </row>
    <row r="452" spans="1:9" ht="65.25" thickBot="1">
      <c r="A452" s="147"/>
      <c r="B452" s="246" t="s">
        <v>35</v>
      </c>
      <c r="C452" s="247"/>
      <c r="D452" s="247"/>
      <c r="E452" s="247"/>
      <c r="F452" s="247"/>
      <c r="G452" s="247"/>
      <c r="H452" s="247"/>
      <c r="I452" s="248"/>
    </row>
    <row r="453" spans="1:9" ht="65.25" thickBot="1">
      <c r="A453" s="147"/>
      <c r="B453" s="113" t="s">
        <v>163</v>
      </c>
      <c r="C453" s="85" t="s">
        <v>165</v>
      </c>
      <c r="D453" s="159">
        <v>3.98</v>
      </c>
      <c r="E453" s="159">
        <v>3.41</v>
      </c>
      <c r="F453" s="159">
        <v>20.03</v>
      </c>
      <c r="G453" s="159">
        <v>136.96</v>
      </c>
      <c r="H453" s="159">
        <v>23.23</v>
      </c>
      <c r="I453" s="124">
        <v>24</v>
      </c>
    </row>
    <row r="454" spans="1:9" ht="129.75" thickBot="1">
      <c r="A454" s="147"/>
      <c r="B454" s="113" t="s">
        <v>63</v>
      </c>
      <c r="C454" s="87">
        <v>35</v>
      </c>
      <c r="D454" s="159">
        <v>2.8</v>
      </c>
      <c r="E454" s="159">
        <v>0.35</v>
      </c>
      <c r="F454" s="159">
        <v>16.87</v>
      </c>
      <c r="G454" s="159">
        <v>82.6</v>
      </c>
      <c r="H454" s="159">
        <v>0</v>
      </c>
      <c r="I454" s="124" t="s">
        <v>37</v>
      </c>
    </row>
    <row r="455" spans="1:9" ht="65.25" thickBot="1">
      <c r="A455" s="199">
        <v>59</v>
      </c>
      <c r="B455" s="160" t="s">
        <v>8</v>
      </c>
      <c r="C455" s="177" t="s">
        <v>92</v>
      </c>
      <c r="D455" s="159">
        <v>0</v>
      </c>
      <c r="E455" s="159">
        <v>0</v>
      </c>
      <c r="F455" s="159">
        <v>11.98</v>
      </c>
      <c r="G455" s="159">
        <v>48</v>
      </c>
      <c r="H455" s="159">
        <v>0</v>
      </c>
      <c r="I455" s="123">
        <v>25</v>
      </c>
    </row>
    <row r="456" spans="1:9" ht="194.25" thickBot="1">
      <c r="A456" s="199"/>
      <c r="B456" s="113" t="s">
        <v>204</v>
      </c>
      <c r="C456" s="85" t="s">
        <v>77</v>
      </c>
      <c r="D456" s="159">
        <v>0.28</v>
      </c>
      <c r="E456" s="159">
        <v>0.28</v>
      </c>
      <c r="F456" s="159">
        <v>6.89</v>
      </c>
      <c r="G456" s="159">
        <v>33.01</v>
      </c>
      <c r="H456" s="159">
        <v>7.03</v>
      </c>
      <c r="I456" s="124">
        <v>14</v>
      </c>
    </row>
    <row r="457" spans="1:9" ht="65.25" thickBot="1">
      <c r="A457" s="147"/>
      <c r="B457" s="113" t="s">
        <v>7</v>
      </c>
      <c r="C457" s="87">
        <f>C453+C454+C455+C456</f>
        <v>535</v>
      </c>
      <c r="D457" s="159">
        <f>SUM(D453:D456)</f>
        <v>7.06</v>
      </c>
      <c r="E457" s="159">
        <f>SUM(E453:E456)</f>
        <v>4.04</v>
      </c>
      <c r="F457" s="159">
        <f>SUM(F453:F456)</f>
        <v>55.77000000000001</v>
      </c>
      <c r="G457" s="159">
        <f>SUM(G453:G456)</f>
        <v>300.57</v>
      </c>
      <c r="H457" s="159">
        <f>SUM(H453:H456)</f>
        <v>30.26</v>
      </c>
      <c r="I457" s="168"/>
    </row>
    <row r="458" spans="1:9" ht="65.25" thickBot="1">
      <c r="A458" s="196"/>
      <c r="B458" s="113"/>
      <c r="C458" s="86"/>
      <c r="D458" s="151" t="s">
        <v>1</v>
      </c>
      <c r="E458" s="152" t="s">
        <v>2</v>
      </c>
      <c r="F458" s="152" t="s">
        <v>3</v>
      </c>
      <c r="G458" s="83" t="s">
        <v>4</v>
      </c>
      <c r="H458" s="152" t="s">
        <v>5</v>
      </c>
      <c r="I458" s="124"/>
    </row>
    <row r="459" spans="1:9" ht="129" thickBot="1">
      <c r="A459" s="196"/>
      <c r="B459" s="166" t="s">
        <v>152</v>
      </c>
      <c r="C459" s="86"/>
      <c r="D459" s="159">
        <f>D436+D439+D447+D451+D457</f>
        <v>49.440000000000005</v>
      </c>
      <c r="E459" s="159">
        <f>E436+E439+E447+E451+E457</f>
        <v>48.13</v>
      </c>
      <c r="F459" s="159">
        <f>F436+F439+F447+F451+F457</f>
        <v>270.23</v>
      </c>
      <c r="G459" s="159">
        <f>G436+G439+G447+G451+G457</f>
        <v>1656.5</v>
      </c>
      <c r="H459" s="159">
        <f>H436+H439+H447+H451+H457</f>
        <v>81.74</v>
      </c>
      <c r="I459" s="124"/>
    </row>
    <row r="460" spans="1:9" ht="65.25" thickBot="1">
      <c r="A460" s="196"/>
      <c r="B460" s="166" t="s">
        <v>12</v>
      </c>
      <c r="C460" s="86"/>
      <c r="D460" s="159">
        <v>54</v>
      </c>
      <c r="E460" s="159">
        <v>60</v>
      </c>
      <c r="F460" s="159">
        <v>261</v>
      </c>
      <c r="G460" s="159">
        <v>1800</v>
      </c>
      <c r="H460" s="159">
        <v>50</v>
      </c>
      <c r="I460" s="124"/>
    </row>
    <row r="461" spans="1:9" ht="192.75" thickBot="1">
      <c r="A461" s="147"/>
      <c r="B461" s="167" t="s">
        <v>13</v>
      </c>
      <c r="C461" s="150"/>
      <c r="D461" s="137">
        <f>D459*100/D460</f>
        <v>91.55555555555557</v>
      </c>
      <c r="E461" s="137">
        <f>E459*100/E460</f>
        <v>80.21666666666667</v>
      </c>
      <c r="F461" s="137">
        <f>F459*100/F460</f>
        <v>103.53639846743295</v>
      </c>
      <c r="G461" s="137">
        <f>G459*100/G460</f>
        <v>92.02777777777777</v>
      </c>
      <c r="H461" s="137">
        <f>H459*100/H460</f>
        <v>163.48</v>
      </c>
      <c r="I461" s="168"/>
    </row>
    <row r="462" spans="1:9" ht="64.5">
      <c r="A462" s="172"/>
      <c r="B462" s="169"/>
      <c r="C462" s="170"/>
      <c r="D462" s="171"/>
      <c r="E462" s="171"/>
      <c r="F462" s="171"/>
      <c r="G462" s="171"/>
      <c r="H462" s="171"/>
      <c r="I462" s="172"/>
    </row>
    <row r="463" spans="1:9" ht="64.5">
      <c r="A463" s="172"/>
      <c r="B463" s="1" t="s">
        <v>87</v>
      </c>
      <c r="C463" s="1"/>
      <c r="E463" s="171"/>
      <c r="F463" s="171"/>
      <c r="G463" s="171"/>
      <c r="H463" s="171"/>
      <c r="I463" s="172"/>
    </row>
    <row r="464" spans="1:9" s="200" customFormat="1" ht="75">
      <c r="A464" s="172"/>
      <c r="B464" s="1" t="s">
        <v>349</v>
      </c>
      <c r="C464" s="173"/>
      <c r="D464" s="1"/>
      <c r="E464" s="1"/>
      <c r="F464" s="1"/>
      <c r="G464" s="1"/>
      <c r="H464" s="1"/>
      <c r="I464" s="172"/>
    </row>
    <row r="465" spans="1:9" s="200" customFormat="1" ht="64.5">
      <c r="A465" s="172"/>
      <c r="B465" s="1" t="s">
        <v>85</v>
      </c>
      <c r="C465" s="173"/>
      <c r="D465" s="1"/>
      <c r="E465" s="1"/>
      <c r="F465" s="1"/>
      <c r="G465" s="1"/>
      <c r="H465" s="1"/>
      <c r="I465" s="172"/>
    </row>
    <row r="466" spans="1:17" s="200" customFormat="1" ht="75">
      <c r="A466" s="172"/>
      <c r="B466" s="1" t="s">
        <v>350</v>
      </c>
      <c r="C466" s="1"/>
      <c r="D466" s="1"/>
      <c r="E466" s="171"/>
      <c r="F466" s="171"/>
      <c r="G466" s="171"/>
      <c r="H466" s="171"/>
      <c r="I466" s="172"/>
      <c r="J466" s="2"/>
      <c r="K466" s="2"/>
      <c r="L466" s="2"/>
      <c r="M466" s="2"/>
      <c r="N466" s="2"/>
      <c r="O466" s="2"/>
      <c r="P466" s="2"/>
      <c r="Q466" s="2"/>
    </row>
    <row r="467" spans="1:9" s="200" customFormat="1" ht="64.5">
      <c r="A467" s="172"/>
      <c r="B467" s="1" t="s">
        <v>131</v>
      </c>
      <c r="C467" s="1"/>
      <c r="D467" s="1"/>
      <c r="E467" s="171"/>
      <c r="F467" s="171"/>
      <c r="G467" s="171"/>
      <c r="H467" s="171"/>
      <c r="I467" s="172"/>
    </row>
    <row r="468" spans="1:9" s="200" customFormat="1" ht="65.25" thickBot="1">
      <c r="A468" s="172"/>
      <c r="B468" s="1" t="s">
        <v>84</v>
      </c>
      <c r="C468" s="173"/>
      <c r="D468" s="1"/>
      <c r="E468" s="1"/>
      <c r="F468" s="1"/>
      <c r="G468" s="1"/>
      <c r="H468" s="1"/>
      <c r="I468" s="172"/>
    </row>
    <row r="469" spans="1:9" s="200" customFormat="1" ht="65.25" thickBot="1">
      <c r="A469" s="253" t="s">
        <v>33</v>
      </c>
      <c r="B469" s="242" t="s">
        <v>94</v>
      </c>
      <c r="C469" s="294" t="s">
        <v>95</v>
      </c>
      <c r="D469" s="239" t="s">
        <v>25</v>
      </c>
      <c r="E469" s="240"/>
      <c r="F469" s="241"/>
      <c r="G469" s="242" t="s">
        <v>58</v>
      </c>
      <c r="H469" s="242" t="s">
        <v>107</v>
      </c>
      <c r="I469" s="244" t="s">
        <v>106</v>
      </c>
    </row>
    <row r="470" spans="1:9" ht="65.25" thickBot="1">
      <c r="A470" s="254"/>
      <c r="B470" s="243"/>
      <c r="C470" s="260"/>
      <c r="D470" s="151" t="s">
        <v>1</v>
      </c>
      <c r="E470" s="152" t="s">
        <v>2</v>
      </c>
      <c r="F470" s="152" t="s">
        <v>3</v>
      </c>
      <c r="G470" s="243"/>
      <c r="H470" s="243"/>
      <c r="I470" s="245"/>
    </row>
    <row r="471" spans="1:9" ht="65.25" thickBot="1">
      <c r="A471" s="148"/>
      <c r="B471" s="153" t="s">
        <v>144</v>
      </c>
      <c r="C471" s="154"/>
      <c r="D471" s="154"/>
      <c r="E471" s="154"/>
      <c r="F471" s="154"/>
      <c r="G471" s="154"/>
      <c r="H471" s="154"/>
      <c r="I471" s="155"/>
    </row>
    <row r="472" spans="1:9" ht="65.25" thickBot="1">
      <c r="A472" s="148"/>
      <c r="B472" s="239" t="s">
        <v>6</v>
      </c>
      <c r="C472" s="240"/>
      <c r="D472" s="240"/>
      <c r="E472" s="240"/>
      <c r="F472" s="240"/>
      <c r="G472" s="240"/>
      <c r="H472" s="240"/>
      <c r="I472" s="241"/>
    </row>
    <row r="473" spans="1:9" ht="65.25" thickBot="1">
      <c r="A473" s="197">
        <v>23</v>
      </c>
      <c r="B473" s="165" t="s">
        <v>247</v>
      </c>
      <c r="C473" s="161" t="s">
        <v>26</v>
      </c>
      <c r="D473" s="159">
        <v>6.64</v>
      </c>
      <c r="E473" s="159">
        <v>7.54</v>
      </c>
      <c r="F473" s="159">
        <v>27.61</v>
      </c>
      <c r="G473" s="137">
        <v>203</v>
      </c>
      <c r="H473" s="137">
        <v>1.95</v>
      </c>
      <c r="I473" s="124">
        <v>56</v>
      </c>
    </row>
    <row r="474" spans="1:9" ht="65.25" thickBot="1">
      <c r="A474" s="196">
        <v>2</v>
      </c>
      <c r="B474" s="160" t="s">
        <v>291</v>
      </c>
      <c r="C474" s="84">
        <v>180</v>
      </c>
      <c r="D474" s="158">
        <v>1.57</v>
      </c>
      <c r="E474" s="158">
        <v>1.79</v>
      </c>
      <c r="F474" s="158">
        <v>14.61</v>
      </c>
      <c r="G474" s="158">
        <v>80</v>
      </c>
      <c r="H474" s="158">
        <v>0.73</v>
      </c>
      <c r="I474" s="130">
        <v>13</v>
      </c>
    </row>
    <row r="475" spans="1:9" ht="65.25" thickBot="1">
      <c r="A475" s="196">
        <v>3</v>
      </c>
      <c r="B475" s="113" t="s">
        <v>40</v>
      </c>
      <c r="C475" s="177" t="s">
        <v>320</v>
      </c>
      <c r="D475" s="159">
        <v>2.8</v>
      </c>
      <c r="E475" s="159">
        <v>4.69</v>
      </c>
      <c r="F475" s="159">
        <v>24.68</v>
      </c>
      <c r="G475" s="159">
        <f>D475*4+E475*9+F475*4</f>
        <v>152.13</v>
      </c>
      <c r="H475" s="159">
        <v>0</v>
      </c>
      <c r="I475" s="124">
        <v>27</v>
      </c>
    </row>
    <row r="476" spans="1:9" ht="65.25" thickBot="1">
      <c r="A476" s="196"/>
      <c r="B476" s="113" t="s">
        <v>7</v>
      </c>
      <c r="C476" s="86" t="s">
        <v>332</v>
      </c>
      <c r="D476" s="159">
        <f>SUM(D473:D475)</f>
        <v>11.009999999999998</v>
      </c>
      <c r="E476" s="159">
        <f>SUM(E473+E474+E475)</f>
        <v>14.02</v>
      </c>
      <c r="F476" s="159">
        <f>SUM(F473+F474+F475)</f>
        <v>66.9</v>
      </c>
      <c r="G476" s="159">
        <f>SUM(G473+G474+G475)</f>
        <v>435.13</v>
      </c>
      <c r="H476" s="159">
        <f>SUM(H473+H474+H475)</f>
        <v>2.6799999999999997</v>
      </c>
      <c r="I476" s="124"/>
    </row>
    <row r="477" spans="1:9" ht="65.25" thickBot="1">
      <c r="A477" s="81"/>
      <c r="B477" s="239" t="s">
        <v>59</v>
      </c>
      <c r="C477" s="240"/>
      <c r="D477" s="240"/>
      <c r="E477" s="240"/>
      <c r="F477" s="240"/>
      <c r="G477" s="240"/>
      <c r="H477" s="240"/>
      <c r="I477" s="241"/>
    </row>
    <row r="478" spans="1:9" ht="65.25" thickBot="1">
      <c r="A478" s="196" t="s">
        <v>37</v>
      </c>
      <c r="B478" s="160" t="s">
        <v>129</v>
      </c>
      <c r="C478" s="161" t="s">
        <v>27</v>
      </c>
      <c r="D478" s="159">
        <v>0.2</v>
      </c>
      <c r="E478" s="159">
        <v>0.1</v>
      </c>
      <c r="F478" s="159">
        <v>10.1</v>
      </c>
      <c r="G478" s="159">
        <v>46</v>
      </c>
      <c r="H478" s="159">
        <v>2</v>
      </c>
      <c r="I478" s="124" t="s">
        <v>37</v>
      </c>
    </row>
    <row r="479" spans="1:9" ht="65.25" thickBot="1">
      <c r="A479" s="196"/>
      <c r="B479" s="113" t="s">
        <v>7</v>
      </c>
      <c r="C479" s="85" t="s">
        <v>27</v>
      </c>
      <c r="D479" s="159">
        <f>SUM(D478)</f>
        <v>0.2</v>
      </c>
      <c r="E479" s="159">
        <f>SUM(E478)</f>
        <v>0.1</v>
      </c>
      <c r="F479" s="159">
        <f>SUM(F478)</f>
        <v>10.1</v>
      </c>
      <c r="G479" s="159">
        <f>SUM(G478)</f>
        <v>46</v>
      </c>
      <c r="H479" s="159">
        <f>SUM(H478)</f>
        <v>2</v>
      </c>
      <c r="I479" s="124"/>
    </row>
    <row r="480" spans="1:9" ht="65.25" thickBot="1">
      <c r="A480" s="93"/>
      <c r="B480" s="239" t="s">
        <v>34</v>
      </c>
      <c r="C480" s="240"/>
      <c r="D480" s="240"/>
      <c r="E480" s="240"/>
      <c r="F480" s="240"/>
      <c r="G480" s="240"/>
      <c r="H480" s="240"/>
      <c r="I480" s="241"/>
    </row>
    <row r="481" spans="1:9" ht="129.75" thickBot="1">
      <c r="A481" s="196">
        <v>24</v>
      </c>
      <c r="B481" s="132" t="s">
        <v>296</v>
      </c>
      <c r="C481" s="180" t="s">
        <v>39</v>
      </c>
      <c r="D481" s="157">
        <v>1.43</v>
      </c>
      <c r="E481" s="157">
        <v>5.46</v>
      </c>
      <c r="F481" s="157">
        <v>0.6</v>
      </c>
      <c r="G481" s="157">
        <v>78</v>
      </c>
      <c r="H481" s="157">
        <v>1.59</v>
      </c>
      <c r="I481" s="129">
        <v>28</v>
      </c>
    </row>
    <row r="482" spans="1:9" ht="129.75" thickBot="1">
      <c r="A482" s="196">
        <v>25</v>
      </c>
      <c r="B482" s="113" t="s">
        <v>305</v>
      </c>
      <c r="C482" s="177" t="s">
        <v>302</v>
      </c>
      <c r="D482" s="159">
        <v>6.75</v>
      </c>
      <c r="E482" s="159">
        <v>4.67</v>
      </c>
      <c r="F482" s="159">
        <v>12.62</v>
      </c>
      <c r="G482" s="159">
        <v>135</v>
      </c>
      <c r="H482" s="159">
        <v>4.08</v>
      </c>
      <c r="I482" s="124">
        <v>91</v>
      </c>
    </row>
    <row r="483" spans="1:9" ht="65.25" thickBot="1">
      <c r="A483" s="196"/>
      <c r="B483" s="113" t="s">
        <v>175</v>
      </c>
      <c r="C483" s="85" t="s">
        <v>26</v>
      </c>
      <c r="D483" s="159">
        <v>18.75</v>
      </c>
      <c r="E483" s="159">
        <v>11.34</v>
      </c>
      <c r="F483" s="159">
        <v>16.9</v>
      </c>
      <c r="G483" s="159">
        <v>225</v>
      </c>
      <c r="H483" s="159">
        <v>9.31</v>
      </c>
      <c r="I483" s="123">
        <v>73</v>
      </c>
    </row>
    <row r="484" spans="1:9" ht="129.75" thickBot="1">
      <c r="A484" s="196">
        <v>20</v>
      </c>
      <c r="B484" s="113" t="s">
        <v>200</v>
      </c>
      <c r="C484" s="87">
        <v>180</v>
      </c>
      <c r="D484" s="159">
        <f>D483*200/120</f>
        <v>31.25</v>
      </c>
      <c r="E484" s="159">
        <v>0</v>
      </c>
      <c r="F484" s="159">
        <v>38.76</v>
      </c>
      <c r="G484" s="159">
        <v>150.36</v>
      </c>
      <c r="H484" s="159">
        <v>2.4</v>
      </c>
      <c r="I484" s="124">
        <v>55</v>
      </c>
    </row>
    <row r="485" spans="1:9" ht="129.75" thickBot="1">
      <c r="A485" s="196" t="s">
        <v>37</v>
      </c>
      <c r="B485" s="113" t="s">
        <v>75</v>
      </c>
      <c r="C485" s="87">
        <v>50</v>
      </c>
      <c r="D485" s="159">
        <v>2.8</v>
      </c>
      <c r="E485" s="159">
        <v>0.6</v>
      </c>
      <c r="F485" s="159">
        <v>24.7</v>
      </c>
      <c r="G485" s="159">
        <v>116</v>
      </c>
      <c r="H485" s="159">
        <v>0</v>
      </c>
      <c r="I485" s="124" t="s">
        <v>37</v>
      </c>
    </row>
    <row r="486" spans="1:9" ht="65.25" thickBot="1">
      <c r="A486" s="196"/>
      <c r="B486" s="113" t="s">
        <v>7</v>
      </c>
      <c r="C486" s="87">
        <v>700</v>
      </c>
      <c r="D486" s="159">
        <f>D485*200/120</f>
        <v>4.666666666666667</v>
      </c>
      <c r="E486" s="159">
        <f>SUM(E481:E485)</f>
        <v>22.07</v>
      </c>
      <c r="F486" s="159">
        <f>SUM(F481:F485)</f>
        <v>93.58</v>
      </c>
      <c r="G486" s="159">
        <f>SUM(G481:G485)</f>
        <v>704.36</v>
      </c>
      <c r="H486" s="159">
        <f>SUM(H481:H485)</f>
        <v>17.38</v>
      </c>
      <c r="I486" s="124"/>
    </row>
    <row r="487" spans="1:9" ht="65.25" thickBot="1">
      <c r="A487" s="81"/>
      <c r="B487" s="239" t="s">
        <v>122</v>
      </c>
      <c r="C487" s="240"/>
      <c r="D487" s="240"/>
      <c r="E487" s="240"/>
      <c r="F487" s="240"/>
      <c r="G487" s="240"/>
      <c r="H487" s="240"/>
      <c r="I487" s="241"/>
    </row>
    <row r="488" spans="1:9" ht="65.25" thickBot="1">
      <c r="A488" s="196">
        <v>21</v>
      </c>
      <c r="B488" s="160" t="s">
        <v>8</v>
      </c>
      <c r="C488" s="177" t="s">
        <v>92</v>
      </c>
      <c r="D488" s="159">
        <v>0</v>
      </c>
      <c r="E488" s="159">
        <v>0</v>
      </c>
      <c r="F488" s="159">
        <v>11.98</v>
      </c>
      <c r="G488" s="159">
        <v>48</v>
      </c>
      <c r="H488" s="159">
        <v>0</v>
      </c>
      <c r="I488" s="123">
        <v>25</v>
      </c>
    </row>
    <row r="489" spans="1:9" ht="194.25" thickBot="1">
      <c r="A489" s="196"/>
      <c r="B489" s="135" t="s">
        <v>255</v>
      </c>
      <c r="C489" s="86" t="s">
        <v>77</v>
      </c>
      <c r="D489" s="158">
        <v>7.53</v>
      </c>
      <c r="E489" s="158">
        <v>7.41</v>
      </c>
      <c r="F489" s="158">
        <v>29.42</v>
      </c>
      <c r="G489" s="158">
        <v>185.3</v>
      </c>
      <c r="H489" s="158">
        <v>0.3</v>
      </c>
      <c r="I489" s="124">
        <v>92</v>
      </c>
    </row>
    <row r="490" spans="1:9" ht="65.25" thickBot="1">
      <c r="A490" s="196"/>
      <c r="B490" s="113" t="s">
        <v>7</v>
      </c>
      <c r="C490" s="87">
        <f>C488+C489</f>
        <v>250</v>
      </c>
      <c r="D490" s="159">
        <f>SUM(D488:D489)</f>
        <v>7.53</v>
      </c>
      <c r="E490" s="159">
        <f>SUM(E488:E489)</f>
        <v>7.41</v>
      </c>
      <c r="F490" s="159">
        <f>SUM(F488:F489)</f>
        <v>41.400000000000006</v>
      </c>
      <c r="G490" s="159">
        <f>SUM(G488:G489)</f>
        <v>233.3</v>
      </c>
      <c r="H490" s="159">
        <f>SUM(H488:H489)</f>
        <v>0.3</v>
      </c>
      <c r="I490" s="124"/>
    </row>
    <row r="491" spans="1:9" ht="65.25" thickBot="1">
      <c r="A491" s="93"/>
      <c r="B491" s="246" t="s">
        <v>35</v>
      </c>
      <c r="C491" s="247"/>
      <c r="D491" s="247"/>
      <c r="E491" s="247"/>
      <c r="F491" s="247"/>
      <c r="G491" s="247"/>
      <c r="H491" s="247"/>
      <c r="I491" s="248"/>
    </row>
    <row r="492" spans="1:9" ht="129.75" thickBot="1">
      <c r="A492" s="93"/>
      <c r="B492" s="132" t="s">
        <v>256</v>
      </c>
      <c r="C492" s="182" t="s">
        <v>274</v>
      </c>
      <c r="D492" s="157">
        <v>21.12</v>
      </c>
      <c r="E492" s="157">
        <v>21.68</v>
      </c>
      <c r="F492" s="157">
        <v>33.01</v>
      </c>
      <c r="G492" s="157">
        <v>373.36</v>
      </c>
      <c r="H492" s="157">
        <v>0.54</v>
      </c>
      <c r="I492" s="129">
        <v>93</v>
      </c>
    </row>
    <row r="493" spans="1:9" ht="129.75" thickBot="1">
      <c r="A493" s="196" t="s">
        <v>37</v>
      </c>
      <c r="B493" s="113" t="s">
        <v>88</v>
      </c>
      <c r="C493" s="87">
        <v>180</v>
      </c>
      <c r="D493" s="158">
        <v>3.34</v>
      </c>
      <c r="E493" s="158">
        <v>3.5</v>
      </c>
      <c r="F493" s="158">
        <v>17.01</v>
      </c>
      <c r="G493" s="158">
        <v>110</v>
      </c>
      <c r="H493" s="158">
        <v>1.33</v>
      </c>
      <c r="I493" s="124">
        <v>36</v>
      </c>
    </row>
    <row r="494" spans="1:9" ht="194.25" thickBot="1">
      <c r="A494" s="196"/>
      <c r="B494" s="113" t="s">
        <v>204</v>
      </c>
      <c r="C494" s="85" t="s">
        <v>27</v>
      </c>
      <c r="D494" s="159">
        <v>0.4</v>
      </c>
      <c r="E494" s="159">
        <v>0.4</v>
      </c>
      <c r="F494" s="159">
        <v>9.84</v>
      </c>
      <c r="G494" s="159">
        <v>47.16</v>
      </c>
      <c r="H494" s="159">
        <v>10.04</v>
      </c>
      <c r="I494" s="124">
        <v>14</v>
      </c>
    </row>
    <row r="495" spans="1:9" ht="65.25" thickBot="1">
      <c r="A495" s="196"/>
      <c r="B495" s="113" t="s">
        <v>7</v>
      </c>
      <c r="C495" s="87">
        <v>476</v>
      </c>
      <c r="D495" s="159">
        <f>SUM(D492:D494)</f>
        <v>24.86</v>
      </c>
      <c r="E495" s="159">
        <f>SUM(E492:E494)</f>
        <v>25.58</v>
      </c>
      <c r="F495" s="159">
        <f>SUM(F492:F494)</f>
        <v>59.86</v>
      </c>
      <c r="G495" s="159">
        <f>SUM(G492:G494)</f>
        <v>530.52</v>
      </c>
      <c r="H495" s="159">
        <f>SUM(H492:H494)</f>
        <v>11.91</v>
      </c>
      <c r="I495" s="124"/>
    </row>
    <row r="496" spans="1:9" ht="129" thickBot="1">
      <c r="A496" s="196"/>
      <c r="B496" s="166" t="s">
        <v>151</v>
      </c>
      <c r="C496" s="86"/>
      <c r="D496" s="159">
        <f>D476+D479+D486+D490+D495</f>
        <v>48.266666666666666</v>
      </c>
      <c r="E496" s="159">
        <f>E476+E479+E486+E490+E495</f>
        <v>69.17999999999999</v>
      </c>
      <c r="F496" s="159">
        <f>F476+F479+F486+F490+F495</f>
        <v>271.84</v>
      </c>
      <c r="G496" s="159">
        <f>G476+G479+G486+G490+G495</f>
        <v>1949.31</v>
      </c>
      <c r="H496" s="159">
        <f>H476+H479+H486+H490+H495</f>
        <v>34.269999999999996</v>
      </c>
      <c r="I496" s="124"/>
    </row>
    <row r="497" spans="1:9" ht="65.25" thickBot="1">
      <c r="A497" s="196"/>
      <c r="B497" s="166" t="s">
        <v>12</v>
      </c>
      <c r="C497" s="86"/>
      <c r="D497" s="159">
        <v>54</v>
      </c>
      <c r="E497" s="159">
        <v>60</v>
      </c>
      <c r="F497" s="159">
        <v>261</v>
      </c>
      <c r="G497" s="159">
        <v>1800</v>
      </c>
      <c r="H497" s="159">
        <v>50</v>
      </c>
      <c r="I497" s="124"/>
    </row>
    <row r="498" spans="1:9" ht="192.75" thickBot="1">
      <c r="A498" s="147"/>
      <c r="B498" s="167" t="s">
        <v>13</v>
      </c>
      <c r="C498" s="150"/>
      <c r="D498" s="137">
        <f>D496*100/D497</f>
        <v>89.38271604938272</v>
      </c>
      <c r="E498" s="137">
        <f>E496*100/E497</f>
        <v>115.29999999999998</v>
      </c>
      <c r="F498" s="137">
        <f>F496*100/F497</f>
        <v>104.15325670498083</v>
      </c>
      <c r="G498" s="137">
        <f>G496*100/G497</f>
        <v>108.295</v>
      </c>
      <c r="H498" s="137">
        <f>H496*100/H497</f>
        <v>68.53999999999999</v>
      </c>
      <c r="I498" s="168"/>
    </row>
    <row r="499" spans="1:9" ht="64.5">
      <c r="A499" s="172"/>
      <c r="B499" s="1" t="s">
        <v>87</v>
      </c>
      <c r="C499" s="1"/>
      <c r="E499" s="171"/>
      <c r="F499" s="171"/>
      <c r="G499" s="171"/>
      <c r="H499" s="171"/>
      <c r="I499" s="172"/>
    </row>
    <row r="500" spans="1:9" ht="75">
      <c r="A500" s="172"/>
      <c r="B500" s="1" t="s">
        <v>349</v>
      </c>
      <c r="I500" s="172"/>
    </row>
    <row r="501" spans="1:9" ht="64.5">
      <c r="A501" s="172"/>
      <c r="B501" s="1" t="s">
        <v>85</v>
      </c>
      <c r="I501" s="172"/>
    </row>
    <row r="502" spans="1:9" ht="75">
      <c r="A502" s="172"/>
      <c r="B502" s="1" t="s">
        <v>350</v>
      </c>
      <c r="C502" s="1"/>
      <c r="E502" s="171"/>
      <c r="F502" s="171"/>
      <c r="G502" s="171"/>
      <c r="H502" s="171"/>
      <c r="I502" s="172"/>
    </row>
    <row r="503" spans="1:9" ht="64.5">
      <c r="A503" s="172"/>
      <c r="B503" s="1" t="s">
        <v>131</v>
      </c>
      <c r="C503" s="1"/>
      <c r="E503" s="171"/>
      <c r="F503" s="171"/>
      <c r="G503" s="171"/>
      <c r="H503" s="171"/>
      <c r="I503" s="172"/>
    </row>
    <row r="504" spans="1:9" ht="65.25" thickBot="1">
      <c r="A504" s="172"/>
      <c r="B504" s="1" t="s">
        <v>84</v>
      </c>
      <c r="I504" s="172"/>
    </row>
    <row r="505" spans="1:9" ht="65.25" thickBot="1">
      <c r="A505" s="253" t="s">
        <v>33</v>
      </c>
      <c r="B505" s="242" t="s">
        <v>94</v>
      </c>
      <c r="C505" s="294" t="s">
        <v>95</v>
      </c>
      <c r="D505" s="239" t="s">
        <v>25</v>
      </c>
      <c r="E505" s="240"/>
      <c r="F505" s="241"/>
      <c r="G505" s="242" t="s">
        <v>58</v>
      </c>
      <c r="H505" s="242" t="s">
        <v>107</v>
      </c>
      <c r="I505" s="244" t="s">
        <v>106</v>
      </c>
    </row>
    <row r="506" spans="1:9" ht="65.25" thickBot="1">
      <c r="A506" s="254"/>
      <c r="B506" s="243"/>
      <c r="C506" s="260"/>
      <c r="D506" s="151" t="s">
        <v>1</v>
      </c>
      <c r="E506" s="152" t="s">
        <v>2</v>
      </c>
      <c r="F506" s="152" t="s">
        <v>3</v>
      </c>
      <c r="G506" s="243"/>
      <c r="H506" s="243"/>
      <c r="I506" s="245"/>
    </row>
    <row r="507" spans="1:9" ht="65.25" thickBot="1">
      <c r="A507" s="81"/>
      <c r="B507" s="153" t="s">
        <v>146</v>
      </c>
      <c r="C507" s="154"/>
      <c r="D507" s="154"/>
      <c r="E507" s="154"/>
      <c r="F507" s="154"/>
      <c r="G507" s="154"/>
      <c r="H507" s="154"/>
      <c r="I507" s="155"/>
    </row>
    <row r="508" spans="1:9" ht="65.25" thickBot="1">
      <c r="A508" s="81"/>
      <c r="B508" s="239" t="s">
        <v>6</v>
      </c>
      <c r="C508" s="240"/>
      <c r="D508" s="240"/>
      <c r="E508" s="240"/>
      <c r="F508" s="240"/>
      <c r="G508" s="240"/>
      <c r="H508" s="240"/>
      <c r="I508" s="241"/>
    </row>
    <row r="509" spans="1:9" ht="129.75" thickBot="1">
      <c r="A509" s="196"/>
      <c r="B509" s="179" t="s">
        <v>209</v>
      </c>
      <c r="C509" s="87">
        <v>170</v>
      </c>
      <c r="D509" s="158">
        <v>6.13</v>
      </c>
      <c r="E509" s="158">
        <v>6.6</v>
      </c>
      <c r="F509" s="158">
        <v>20.22</v>
      </c>
      <c r="G509" s="158">
        <v>164.05</v>
      </c>
      <c r="H509" s="158">
        <v>0.99</v>
      </c>
      <c r="I509" s="123">
        <v>116</v>
      </c>
    </row>
    <row r="510" spans="1:9" ht="65.25" thickBot="1">
      <c r="A510" s="196"/>
      <c r="B510" s="135" t="s">
        <v>258</v>
      </c>
      <c r="C510" s="84">
        <v>40</v>
      </c>
      <c r="D510" s="159">
        <v>5.1</v>
      </c>
      <c r="E510" s="159">
        <v>4.6</v>
      </c>
      <c r="F510" s="159">
        <v>0.3</v>
      </c>
      <c r="G510" s="159">
        <v>63</v>
      </c>
      <c r="H510" s="159">
        <v>0</v>
      </c>
      <c r="I510" s="124">
        <v>94</v>
      </c>
    </row>
    <row r="511" spans="1:9" ht="65.25" thickBot="1">
      <c r="A511" s="196">
        <v>15</v>
      </c>
      <c r="B511" s="113" t="s">
        <v>17</v>
      </c>
      <c r="C511" s="87">
        <v>180</v>
      </c>
      <c r="D511" s="159">
        <v>2.3</v>
      </c>
      <c r="E511" s="159">
        <v>3.44</v>
      </c>
      <c r="F511" s="159">
        <v>16.89</v>
      </c>
      <c r="G511" s="159">
        <f>D511*4+E511*9+F511*4</f>
        <v>107.72</v>
      </c>
      <c r="H511" s="175">
        <v>1.33</v>
      </c>
      <c r="I511" s="124">
        <v>16</v>
      </c>
    </row>
    <row r="512" spans="1:9" ht="65.25" thickBot="1">
      <c r="A512" s="196">
        <v>3</v>
      </c>
      <c r="B512" s="113" t="s">
        <v>40</v>
      </c>
      <c r="C512" s="177" t="s">
        <v>320</v>
      </c>
      <c r="D512" s="159">
        <v>2.8</v>
      </c>
      <c r="E512" s="159">
        <v>4.69</v>
      </c>
      <c r="F512" s="159">
        <v>24.68</v>
      </c>
      <c r="G512" s="159">
        <f>D512*4+E512*9+F512*4</f>
        <v>152.13</v>
      </c>
      <c r="H512" s="159">
        <v>0</v>
      </c>
      <c r="I512" s="124">
        <v>27</v>
      </c>
    </row>
    <row r="513" spans="1:9" ht="65.25" thickBot="1">
      <c r="A513" s="196"/>
      <c r="B513" s="113" t="s">
        <v>7</v>
      </c>
      <c r="C513" s="86" t="s">
        <v>346</v>
      </c>
      <c r="D513" s="159">
        <f>SUM(D509:D512)</f>
        <v>16.330000000000002</v>
      </c>
      <c r="E513" s="159">
        <f>SUM(E509:E512)</f>
        <v>19.33</v>
      </c>
      <c r="F513" s="159">
        <f>SUM(F509:F512)</f>
        <v>62.089999999999996</v>
      </c>
      <c r="G513" s="159">
        <f>SUM(G509:G512)</f>
        <v>486.9</v>
      </c>
      <c r="H513" s="159">
        <f>SUM(H509:H512)</f>
        <v>2.3200000000000003</v>
      </c>
      <c r="I513" s="124"/>
    </row>
    <row r="514" spans="1:9" ht="65.25" thickBot="1">
      <c r="A514" s="81"/>
      <c r="B514" s="239" t="s">
        <v>59</v>
      </c>
      <c r="C514" s="240"/>
      <c r="D514" s="240"/>
      <c r="E514" s="240"/>
      <c r="F514" s="240"/>
      <c r="G514" s="240"/>
      <c r="H514" s="240"/>
      <c r="I514" s="241"/>
    </row>
    <row r="515" spans="1:9" ht="65.25" thickBot="1">
      <c r="A515" s="196" t="s">
        <v>37</v>
      </c>
      <c r="B515" s="160" t="s">
        <v>129</v>
      </c>
      <c r="C515" s="161" t="s">
        <v>27</v>
      </c>
      <c r="D515" s="159">
        <v>0.2</v>
      </c>
      <c r="E515" s="159">
        <v>0.1</v>
      </c>
      <c r="F515" s="159">
        <v>10.1</v>
      </c>
      <c r="G515" s="159">
        <v>46</v>
      </c>
      <c r="H515" s="159">
        <v>2</v>
      </c>
      <c r="I515" s="124" t="s">
        <v>37</v>
      </c>
    </row>
    <row r="516" spans="1:9" ht="65.25" thickBot="1">
      <c r="A516" s="196"/>
      <c r="B516" s="113" t="s">
        <v>7</v>
      </c>
      <c r="C516" s="85" t="s">
        <v>27</v>
      </c>
      <c r="D516" s="159">
        <f>SUM(D515)</f>
        <v>0.2</v>
      </c>
      <c r="E516" s="159">
        <f>SUM(E515)</f>
        <v>0.1</v>
      </c>
      <c r="F516" s="159">
        <f>SUM(F515)</f>
        <v>10.1</v>
      </c>
      <c r="G516" s="159">
        <f>SUM(G515)</f>
        <v>46</v>
      </c>
      <c r="H516" s="159">
        <f>SUM(H515)</f>
        <v>2</v>
      </c>
      <c r="I516" s="124"/>
    </row>
    <row r="517" spans="1:9" ht="65.25" thickBot="1">
      <c r="A517" s="147"/>
      <c r="B517" s="239" t="s">
        <v>34</v>
      </c>
      <c r="C517" s="240"/>
      <c r="D517" s="240"/>
      <c r="E517" s="240"/>
      <c r="F517" s="240"/>
      <c r="G517" s="240"/>
      <c r="H517" s="240"/>
      <c r="I517" s="241"/>
    </row>
    <row r="518" spans="1:9" ht="129.75" thickBot="1">
      <c r="A518" s="197">
        <v>51</v>
      </c>
      <c r="B518" s="176" t="s">
        <v>125</v>
      </c>
      <c r="C518" s="161" t="s">
        <v>39</v>
      </c>
      <c r="D518" s="159">
        <v>0.48</v>
      </c>
      <c r="E518" s="159">
        <v>0.06</v>
      </c>
      <c r="F518" s="159">
        <v>1.5</v>
      </c>
      <c r="G518" s="159">
        <v>8.4</v>
      </c>
      <c r="H518" s="159">
        <v>6</v>
      </c>
      <c r="I518" s="124">
        <v>18</v>
      </c>
    </row>
    <row r="519" spans="1:9" ht="129.75" thickBot="1">
      <c r="A519" s="196">
        <v>5</v>
      </c>
      <c r="B519" s="113" t="s">
        <v>309</v>
      </c>
      <c r="C519" s="85" t="s">
        <v>289</v>
      </c>
      <c r="D519" s="159">
        <v>4.63</v>
      </c>
      <c r="E519" s="159">
        <v>4.98</v>
      </c>
      <c r="F519" s="159">
        <v>9.82</v>
      </c>
      <c r="G519" s="159">
        <v>113.33</v>
      </c>
      <c r="H519" s="159">
        <v>6.78</v>
      </c>
      <c r="I519" s="124">
        <v>29</v>
      </c>
    </row>
    <row r="520" spans="1:9" ht="65.25" thickBot="1">
      <c r="A520" s="196"/>
      <c r="B520" s="113" t="s">
        <v>158</v>
      </c>
      <c r="C520" s="86" t="s">
        <v>92</v>
      </c>
      <c r="D520" s="159">
        <v>12.24</v>
      </c>
      <c r="E520" s="159">
        <v>13.7</v>
      </c>
      <c r="F520" s="159">
        <v>31.67</v>
      </c>
      <c r="G520" s="159">
        <v>298.97</v>
      </c>
      <c r="H520" s="159">
        <v>2.16</v>
      </c>
      <c r="I520" s="124">
        <v>6</v>
      </c>
    </row>
    <row r="521" spans="1:9" ht="65.25" thickBot="1">
      <c r="A521" s="196">
        <v>54</v>
      </c>
      <c r="B521" s="113" t="s">
        <v>47</v>
      </c>
      <c r="C521" s="87">
        <v>180</v>
      </c>
      <c r="D521" s="159">
        <v>0.4</v>
      </c>
      <c r="E521" s="159">
        <v>0</v>
      </c>
      <c r="F521" s="159">
        <v>22</v>
      </c>
      <c r="G521" s="159">
        <v>92</v>
      </c>
      <c r="H521" s="159">
        <v>0.36</v>
      </c>
      <c r="I521" s="124">
        <v>7</v>
      </c>
    </row>
    <row r="522" spans="1:9" ht="129.75" thickBot="1">
      <c r="A522" s="196" t="s">
        <v>37</v>
      </c>
      <c r="B522" s="113" t="s">
        <v>75</v>
      </c>
      <c r="C522" s="87">
        <v>50</v>
      </c>
      <c r="D522" s="159">
        <v>2.8</v>
      </c>
      <c r="E522" s="159">
        <v>0.6</v>
      </c>
      <c r="F522" s="159">
        <v>24.7</v>
      </c>
      <c r="G522" s="159">
        <v>116</v>
      </c>
      <c r="H522" s="159">
        <v>0</v>
      </c>
      <c r="I522" s="124" t="s">
        <v>37</v>
      </c>
    </row>
    <row r="523" spans="1:9" ht="65.25" thickBot="1">
      <c r="A523" s="196"/>
      <c r="B523" s="113" t="s">
        <v>7</v>
      </c>
      <c r="C523" s="87">
        <v>684</v>
      </c>
      <c r="D523" s="159">
        <f>SUM(D518:D522)</f>
        <v>20.55</v>
      </c>
      <c r="E523" s="159">
        <f>SUM(E518:E522)</f>
        <v>19.34</v>
      </c>
      <c r="F523" s="159">
        <f>SUM(F518:F522)</f>
        <v>89.69000000000001</v>
      </c>
      <c r="G523" s="159">
        <f>SUM(G518:G522)</f>
        <v>628.7</v>
      </c>
      <c r="H523" s="159">
        <f>SUM(H518:H522)</f>
        <v>15.3</v>
      </c>
      <c r="I523" s="124"/>
    </row>
    <row r="524" spans="1:9" ht="65.25" thickBot="1">
      <c r="A524" s="81"/>
      <c r="B524" s="239" t="s">
        <v>122</v>
      </c>
      <c r="C524" s="240"/>
      <c r="D524" s="240"/>
      <c r="E524" s="240"/>
      <c r="F524" s="240"/>
      <c r="G524" s="240"/>
      <c r="H524" s="240"/>
      <c r="I524" s="241"/>
    </row>
    <row r="525" spans="1:9" ht="129.75" thickBot="1">
      <c r="A525" s="196">
        <v>21</v>
      </c>
      <c r="B525" s="113" t="s">
        <v>237</v>
      </c>
      <c r="C525" s="85" t="s">
        <v>92</v>
      </c>
      <c r="D525" s="158">
        <v>5.22</v>
      </c>
      <c r="E525" s="158">
        <v>5.7</v>
      </c>
      <c r="F525" s="158">
        <v>7.2</v>
      </c>
      <c r="G525" s="158">
        <v>106.2</v>
      </c>
      <c r="H525" s="158">
        <v>1.26</v>
      </c>
      <c r="I525" s="124">
        <v>8.9</v>
      </c>
    </row>
    <row r="526" spans="1:9" ht="129.75" thickBot="1">
      <c r="A526" s="196">
        <v>28</v>
      </c>
      <c r="B526" s="160" t="s">
        <v>186</v>
      </c>
      <c r="C526" s="86" t="s">
        <v>298</v>
      </c>
      <c r="D526" s="158">
        <v>7.48</v>
      </c>
      <c r="E526" s="158">
        <v>13.45</v>
      </c>
      <c r="F526" s="158">
        <v>42.07</v>
      </c>
      <c r="G526" s="158">
        <v>339.6</v>
      </c>
      <c r="H526" s="158">
        <v>0.52</v>
      </c>
      <c r="I526" s="124">
        <v>95</v>
      </c>
    </row>
    <row r="527" spans="1:9" ht="65.25" thickBot="1">
      <c r="A527" s="196"/>
      <c r="B527" s="113" t="s">
        <v>7</v>
      </c>
      <c r="C527" s="87">
        <v>270</v>
      </c>
      <c r="D527" s="159">
        <f>SUM(D525:D526)</f>
        <v>12.7</v>
      </c>
      <c r="E527" s="159">
        <f>SUM(E525+E526)</f>
        <v>19.15</v>
      </c>
      <c r="F527" s="159">
        <f>SUM(F525+F526)</f>
        <v>49.27</v>
      </c>
      <c r="G527" s="159">
        <f>SUM(G525+G526)</f>
        <v>445.8</v>
      </c>
      <c r="H527" s="159">
        <f>SUM(H525+H526)</f>
        <v>1.78</v>
      </c>
      <c r="I527" s="124"/>
    </row>
    <row r="528" spans="1:9" ht="65.25" thickBot="1">
      <c r="A528" s="147"/>
      <c r="B528" s="246" t="s">
        <v>35</v>
      </c>
      <c r="C528" s="247"/>
      <c r="D528" s="247"/>
      <c r="E528" s="247"/>
      <c r="F528" s="247"/>
      <c r="G528" s="247"/>
      <c r="H528" s="247"/>
      <c r="I528" s="248"/>
    </row>
    <row r="529" spans="1:9" ht="65.25" thickBot="1">
      <c r="A529" s="197"/>
      <c r="B529" s="113" t="s">
        <v>176</v>
      </c>
      <c r="C529" s="85" t="s">
        <v>127</v>
      </c>
      <c r="D529" s="159">
        <v>15.43</v>
      </c>
      <c r="E529" s="159">
        <v>5.59</v>
      </c>
      <c r="F529" s="159">
        <v>3.25</v>
      </c>
      <c r="G529" s="159">
        <v>125</v>
      </c>
      <c r="H529" s="159">
        <v>0.7</v>
      </c>
      <c r="I529" s="124">
        <v>96</v>
      </c>
    </row>
    <row r="530" spans="1:9" ht="65.25" thickBot="1">
      <c r="A530" s="197"/>
      <c r="B530" s="113" t="s">
        <v>181</v>
      </c>
      <c r="C530" s="177" t="s">
        <v>28</v>
      </c>
      <c r="D530" s="159">
        <v>2.57</v>
      </c>
      <c r="E530" s="159">
        <v>15.2</v>
      </c>
      <c r="F530" s="159">
        <v>12.2</v>
      </c>
      <c r="G530" s="159">
        <v>195</v>
      </c>
      <c r="H530" s="159">
        <v>13.37</v>
      </c>
      <c r="I530" s="124">
        <v>76</v>
      </c>
    </row>
    <row r="531" spans="1:9" ht="65.25" thickBot="1">
      <c r="A531" s="197"/>
      <c r="B531" s="160" t="s">
        <v>10</v>
      </c>
      <c r="C531" s="87">
        <v>180</v>
      </c>
      <c r="D531" s="158">
        <v>0.04</v>
      </c>
      <c r="E531" s="158">
        <v>0</v>
      </c>
      <c r="F531" s="158">
        <v>12.13</v>
      </c>
      <c r="G531" s="158">
        <v>50</v>
      </c>
      <c r="H531" s="158">
        <v>2</v>
      </c>
      <c r="I531" s="130">
        <v>44</v>
      </c>
    </row>
    <row r="532" spans="1:9" ht="129.75" thickBot="1">
      <c r="A532" s="199">
        <v>59</v>
      </c>
      <c r="B532" s="113" t="s">
        <v>63</v>
      </c>
      <c r="C532" s="87">
        <v>35</v>
      </c>
      <c r="D532" s="159">
        <v>2.8</v>
      </c>
      <c r="E532" s="159">
        <v>0.35</v>
      </c>
      <c r="F532" s="159">
        <v>16.87</v>
      </c>
      <c r="G532" s="159">
        <v>82.6</v>
      </c>
      <c r="H532" s="159">
        <v>0</v>
      </c>
      <c r="I532" s="124" t="s">
        <v>37</v>
      </c>
    </row>
    <row r="533" spans="1:9" ht="65.25" thickBot="1">
      <c r="A533" s="196"/>
      <c r="B533" s="113" t="s">
        <v>7</v>
      </c>
      <c r="C533" s="87">
        <f>C529+C530+C531+C532</f>
        <v>485</v>
      </c>
      <c r="D533" s="159">
        <f>SUM(D529:D532)</f>
        <v>20.84</v>
      </c>
      <c r="E533" s="159">
        <f>SUM(E529:E532)</f>
        <v>21.14</v>
      </c>
      <c r="F533" s="159">
        <f>SUM(F529:F532)</f>
        <v>44.45</v>
      </c>
      <c r="G533" s="159">
        <f>SUM(G529:G532)</f>
        <v>452.6</v>
      </c>
      <c r="H533" s="159">
        <f>SUM(H529:H532)</f>
        <v>16.07</v>
      </c>
      <c r="I533" s="124"/>
    </row>
    <row r="534" spans="1:9" ht="65.25" thickBot="1">
      <c r="A534" s="196"/>
      <c r="B534" s="113"/>
      <c r="C534" s="86"/>
      <c r="D534" s="151" t="s">
        <v>1</v>
      </c>
      <c r="E534" s="152" t="s">
        <v>2</v>
      </c>
      <c r="F534" s="152" t="s">
        <v>3</v>
      </c>
      <c r="G534" s="83" t="s">
        <v>4</v>
      </c>
      <c r="H534" s="152" t="s">
        <v>5</v>
      </c>
      <c r="I534" s="124"/>
    </row>
    <row r="535" spans="1:9" ht="129" thickBot="1">
      <c r="A535" s="196"/>
      <c r="B535" s="166" t="s">
        <v>168</v>
      </c>
      <c r="C535" s="86"/>
      <c r="D535" s="159">
        <f>D513+D516+D523+D527+D533</f>
        <v>70.62</v>
      </c>
      <c r="E535" s="159">
        <f>E513+E516+E523+E527+E533</f>
        <v>79.06</v>
      </c>
      <c r="F535" s="159">
        <f>F513+F516+F523+F527+F533</f>
        <v>255.60000000000002</v>
      </c>
      <c r="G535" s="159">
        <f>G513+G516+G523+G527+G533</f>
        <v>2060</v>
      </c>
      <c r="H535" s="159">
        <f>H513+H516+H523+H527+H533</f>
        <v>37.47</v>
      </c>
      <c r="I535" s="124"/>
    </row>
    <row r="536" spans="1:9" s="200" customFormat="1" ht="65.25" thickBot="1">
      <c r="A536" s="196"/>
      <c r="B536" s="166" t="s">
        <v>12</v>
      </c>
      <c r="C536" s="86"/>
      <c r="D536" s="159">
        <v>54</v>
      </c>
      <c r="E536" s="159">
        <v>60</v>
      </c>
      <c r="F536" s="159">
        <v>261</v>
      </c>
      <c r="G536" s="159">
        <v>1800</v>
      </c>
      <c r="H536" s="159">
        <v>50</v>
      </c>
      <c r="I536" s="124"/>
    </row>
    <row r="537" spans="1:9" ht="192.75" thickBot="1">
      <c r="A537" s="147"/>
      <c r="B537" s="167" t="s">
        <v>13</v>
      </c>
      <c r="C537" s="150"/>
      <c r="D537" s="137">
        <f>D535*100/D536</f>
        <v>130.77777777777777</v>
      </c>
      <c r="E537" s="137">
        <f>E535*100/E536</f>
        <v>131.76666666666668</v>
      </c>
      <c r="F537" s="137">
        <f>F535*100/F536</f>
        <v>97.93103448275863</v>
      </c>
      <c r="G537" s="137">
        <f>G535*100/G536</f>
        <v>114.44444444444444</v>
      </c>
      <c r="H537" s="137">
        <f>H535*100/H536</f>
        <v>74.94</v>
      </c>
      <c r="I537" s="168"/>
    </row>
    <row r="538" spans="1:9" ht="64.5">
      <c r="A538" s="172"/>
      <c r="B538" s="1" t="s">
        <v>87</v>
      </c>
      <c r="C538" s="1"/>
      <c r="E538" s="171"/>
      <c r="F538" s="171"/>
      <c r="G538" s="171"/>
      <c r="H538" s="171"/>
      <c r="I538" s="172"/>
    </row>
    <row r="539" spans="1:9" ht="75">
      <c r="A539" s="172"/>
      <c r="B539" s="1" t="s">
        <v>349</v>
      </c>
      <c r="I539" s="172"/>
    </row>
    <row r="540" spans="1:9" ht="64.5">
      <c r="A540" s="172"/>
      <c r="B540" s="1" t="s">
        <v>85</v>
      </c>
      <c r="I540" s="172"/>
    </row>
    <row r="541" spans="1:9" ht="75">
      <c r="A541" s="172"/>
      <c r="B541" s="1" t="s">
        <v>350</v>
      </c>
      <c r="C541" s="1"/>
      <c r="E541" s="171"/>
      <c r="F541" s="171"/>
      <c r="G541" s="171"/>
      <c r="H541" s="171"/>
      <c r="I541" s="172"/>
    </row>
    <row r="542" spans="1:9" ht="64.5">
      <c r="A542" s="172"/>
      <c r="B542" s="1" t="s">
        <v>131</v>
      </c>
      <c r="C542" s="1"/>
      <c r="E542" s="171"/>
      <c r="F542" s="171"/>
      <c r="G542" s="171"/>
      <c r="H542" s="171"/>
      <c r="I542" s="172"/>
    </row>
    <row r="543" spans="1:9" ht="65.25" thickBot="1">
      <c r="A543" s="172"/>
      <c r="B543" s="1" t="s">
        <v>84</v>
      </c>
      <c r="I543" s="172"/>
    </row>
    <row r="544" spans="1:9" ht="65.25" thickBot="1">
      <c r="A544" s="253" t="s">
        <v>33</v>
      </c>
      <c r="B544" s="242" t="s">
        <v>94</v>
      </c>
      <c r="C544" s="294" t="s">
        <v>95</v>
      </c>
      <c r="D544" s="239" t="s">
        <v>25</v>
      </c>
      <c r="E544" s="240"/>
      <c r="F544" s="241"/>
      <c r="G544" s="242" t="s">
        <v>58</v>
      </c>
      <c r="H544" s="242" t="s">
        <v>107</v>
      </c>
      <c r="I544" s="244" t="s">
        <v>106</v>
      </c>
    </row>
    <row r="545" spans="1:9" ht="65.25" thickBot="1">
      <c r="A545" s="254"/>
      <c r="B545" s="243"/>
      <c r="C545" s="260"/>
      <c r="D545" s="151" t="s">
        <v>1</v>
      </c>
      <c r="E545" s="152" t="s">
        <v>2</v>
      </c>
      <c r="F545" s="152" t="s">
        <v>3</v>
      </c>
      <c r="G545" s="243"/>
      <c r="H545" s="243"/>
      <c r="I545" s="256"/>
    </row>
    <row r="546" spans="1:9" ht="65.25" thickBot="1">
      <c r="A546" s="81"/>
      <c r="B546" s="153" t="s">
        <v>138</v>
      </c>
      <c r="C546" s="154"/>
      <c r="D546" s="154"/>
      <c r="E546" s="154"/>
      <c r="F546" s="154"/>
      <c r="G546" s="154"/>
      <c r="H546" s="154"/>
      <c r="I546" s="155"/>
    </row>
    <row r="547" spans="1:9" ht="65.25" thickBot="1">
      <c r="A547" s="81"/>
      <c r="B547" s="239" t="s">
        <v>6</v>
      </c>
      <c r="C547" s="240"/>
      <c r="D547" s="240"/>
      <c r="E547" s="240"/>
      <c r="F547" s="240"/>
      <c r="G547" s="240"/>
      <c r="H547" s="240"/>
      <c r="I547" s="241"/>
    </row>
    <row r="548" spans="1:9" ht="129.75" thickBot="1">
      <c r="A548" s="196"/>
      <c r="B548" s="179" t="s">
        <v>222</v>
      </c>
      <c r="C548" s="84">
        <v>150</v>
      </c>
      <c r="D548" s="158">
        <v>7.88</v>
      </c>
      <c r="E548" s="158">
        <v>8.83</v>
      </c>
      <c r="F548" s="158">
        <v>35.85</v>
      </c>
      <c r="G548" s="158">
        <v>259</v>
      </c>
      <c r="H548" s="158">
        <v>0.19</v>
      </c>
      <c r="I548" s="123">
        <v>51</v>
      </c>
    </row>
    <row r="549" spans="1:9" ht="129.75" thickBot="1">
      <c r="A549" s="196">
        <v>2</v>
      </c>
      <c r="B549" s="113" t="s">
        <v>88</v>
      </c>
      <c r="C549" s="87">
        <v>180</v>
      </c>
      <c r="D549" s="158">
        <v>2.5</v>
      </c>
      <c r="E549" s="158">
        <v>3.5</v>
      </c>
      <c r="F549" s="158">
        <v>17.01</v>
      </c>
      <c r="G549" s="158">
        <v>109.54</v>
      </c>
      <c r="H549" s="158">
        <v>1.33</v>
      </c>
      <c r="I549" s="124">
        <v>36</v>
      </c>
    </row>
    <row r="550" spans="1:9" ht="65.25" thickBot="1">
      <c r="A550" s="196">
        <v>16</v>
      </c>
      <c r="B550" s="113" t="s">
        <v>40</v>
      </c>
      <c r="C550" s="177" t="s">
        <v>320</v>
      </c>
      <c r="D550" s="159">
        <v>2.8</v>
      </c>
      <c r="E550" s="159">
        <v>4.69</v>
      </c>
      <c r="F550" s="159">
        <v>24.68</v>
      </c>
      <c r="G550" s="159">
        <f>D550*4+E550*9+F550*4</f>
        <v>152.13</v>
      </c>
      <c r="H550" s="159">
        <v>0</v>
      </c>
      <c r="I550" s="124">
        <v>27</v>
      </c>
    </row>
    <row r="551" spans="1:9" ht="65.25" thickBot="1">
      <c r="A551" s="196"/>
      <c r="B551" s="113" t="s">
        <v>7</v>
      </c>
      <c r="C551" s="86" t="s">
        <v>334</v>
      </c>
      <c r="D551" s="159">
        <f>SUM(D548:D550)</f>
        <v>13.18</v>
      </c>
      <c r="E551" s="159">
        <f>SUM(E548:E550)</f>
        <v>17.02</v>
      </c>
      <c r="F551" s="159">
        <f>SUM(F548:F550)</f>
        <v>77.53999999999999</v>
      </c>
      <c r="G551" s="159">
        <f>SUM(G548:G550)</f>
        <v>520.6700000000001</v>
      </c>
      <c r="H551" s="159">
        <f>SUM(H548:H550)</f>
        <v>1.52</v>
      </c>
      <c r="I551" s="124"/>
    </row>
    <row r="552" spans="1:9" ht="65.25" thickBot="1">
      <c r="A552" s="81"/>
      <c r="B552" s="239" t="s">
        <v>59</v>
      </c>
      <c r="C552" s="240"/>
      <c r="D552" s="240"/>
      <c r="E552" s="240"/>
      <c r="F552" s="240"/>
      <c r="G552" s="240"/>
      <c r="H552" s="240"/>
      <c r="I552" s="241"/>
    </row>
    <row r="553" spans="1:9" ht="65.25" thickBot="1">
      <c r="A553" s="196" t="s">
        <v>37</v>
      </c>
      <c r="B553" s="160" t="s">
        <v>129</v>
      </c>
      <c r="C553" s="161" t="s">
        <v>27</v>
      </c>
      <c r="D553" s="159">
        <v>0.2</v>
      </c>
      <c r="E553" s="159">
        <v>0.1</v>
      </c>
      <c r="F553" s="159">
        <v>10.1</v>
      </c>
      <c r="G553" s="159">
        <v>46</v>
      </c>
      <c r="H553" s="159">
        <v>2</v>
      </c>
      <c r="I553" s="124" t="s">
        <v>37</v>
      </c>
    </row>
    <row r="554" spans="1:9" ht="65.25" thickBot="1">
      <c r="A554" s="196"/>
      <c r="B554" s="113" t="s">
        <v>7</v>
      </c>
      <c r="C554" s="85" t="s">
        <v>27</v>
      </c>
      <c r="D554" s="159">
        <f>SUM(D553)</f>
        <v>0.2</v>
      </c>
      <c r="E554" s="159">
        <f>SUM(E553)</f>
        <v>0.1</v>
      </c>
      <c r="F554" s="159">
        <f>SUM(F553)</f>
        <v>10.1</v>
      </c>
      <c r="G554" s="159">
        <f>SUM(G553)</f>
        <v>46</v>
      </c>
      <c r="H554" s="159">
        <f>SUM(H553)</f>
        <v>2</v>
      </c>
      <c r="I554" s="124"/>
    </row>
    <row r="555" spans="1:9" ht="65.25" thickBot="1">
      <c r="A555" s="147"/>
      <c r="B555" s="239" t="s">
        <v>34</v>
      </c>
      <c r="C555" s="240"/>
      <c r="D555" s="240"/>
      <c r="E555" s="240"/>
      <c r="F555" s="240"/>
      <c r="G555" s="240"/>
      <c r="H555" s="240"/>
      <c r="I555" s="241"/>
    </row>
    <row r="556" spans="1:9" ht="194.25" thickBot="1">
      <c r="A556" s="197">
        <v>66</v>
      </c>
      <c r="B556" s="183" t="s">
        <v>254</v>
      </c>
      <c r="C556" s="161" t="s">
        <v>39</v>
      </c>
      <c r="D556" s="159">
        <v>2.28</v>
      </c>
      <c r="E556" s="159">
        <v>4.99</v>
      </c>
      <c r="F556" s="159">
        <v>7.66</v>
      </c>
      <c r="G556" s="159">
        <v>86.4</v>
      </c>
      <c r="H556" s="159">
        <v>2.11</v>
      </c>
      <c r="I556" s="123">
        <v>97</v>
      </c>
    </row>
    <row r="557" spans="1:9" ht="129.75" thickBot="1">
      <c r="A557" s="196"/>
      <c r="B557" s="113" t="s">
        <v>287</v>
      </c>
      <c r="C557" s="85" t="s">
        <v>286</v>
      </c>
      <c r="D557" s="159">
        <v>6.82</v>
      </c>
      <c r="E557" s="159">
        <v>5.33</v>
      </c>
      <c r="F557" s="159">
        <v>13.42</v>
      </c>
      <c r="G557" s="159">
        <v>146.67</v>
      </c>
      <c r="H557" s="159">
        <v>7.17</v>
      </c>
      <c r="I557" s="124">
        <v>98</v>
      </c>
    </row>
    <row r="558" spans="1:9" ht="129.75" thickBot="1">
      <c r="A558" s="196"/>
      <c r="B558" s="113" t="s">
        <v>45</v>
      </c>
      <c r="C558" s="85" t="s">
        <v>29</v>
      </c>
      <c r="D558" s="159">
        <v>9.3</v>
      </c>
      <c r="E558" s="159">
        <v>11.16</v>
      </c>
      <c r="F558" s="159">
        <v>8.71</v>
      </c>
      <c r="G558" s="159">
        <f>D558*4+E558*9+F558*4</f>
        <v>172.48</v>
      </c>
      <c r="H558" s="159">
        <v>0.88</v>
      </c>
      <c r="I558" s="124">
        <v>31</v>
      </c>
    </row>
    <row r="559" spans="1:9" ht="129.75" thickBot="1">
      <c r="A559" s="196"/>
      <c r="B559" s="113" t="s">
        <v>259</v>
      </c>
      <c r="C559" s="84">
        <v>30</v>
      </c>
      <c r="D559" s="159">
        <v>0.56</v>
      </c>
      <c r="E559" s="159">
        <v>4.44</v>
      </c>
      <c r="F559" s="159">
        <v>2.64</v>
      </c>
      <c r="G559" s="159">
        <v>49.5</v>
      </c>
      <c r="H559" s="159">
        <v>0.75</v>
      </c>
      <c r="I559" s="124">
        <v>99</v>
      </c>
    </row>
    <row r="560" spans="1:9" ht="65.25" thickBot="1">
      <c r="A560" s="196"/>
      <c r="B560" s="113" t="s">
        <v>41</v>
      </c>
      <c r="C560" s="84">
        <v>130</v>
      </c>
      <c r="D560" s="159">
        <v>2.4</v>
      </c>
      <c r="E560" s="159">
        <v>4.53</v>
      </c>
      <c r="F560" s="159">
        <v>15.66</v>
      </c>
      <c r="G560" s="159">
        <v>112.95</v>
      </c>
      <c r="H560" s="159">
        <v>13.23</v>
      </c>
      <c r="I560" s="123">
        <v>32</v>
      </c>
    </row>
    <row r="561" spans="1:9" ht="65.25" thickBot="1">
      <c r="A561" s="196"/>
      <c r="B561" s="135" t="s">
        <v>234</v>
      </c>
      <c r="C561" s="87">
        <v>180</v>
      </c>
      <c r="D561" s="159">
        <v>0.21</v>
      </c>
      <c r="E561" s="159">
        <v>0.02</v>
      </c>
      <c r="F561" s="159">
        <v>16.66</v>
      </c>
      <c r="G561" s="159">
        <v>68</v>
      </c>
      <c r="H561" s="159">
        <v>9.2</v>
      </c>
      <c r="I561" s="124">
        <v>74</v>
      </c>
    </row>
    <row r="562" spans="1:9" ht="129.75" thickBot="1">
      <c r="A562" s="196" t="s">
        <v>37</v>
      </c>
      <c r="B562" s="113" t="s">
        <v>75</v>
      </c>
      <c r="C562" s="87">
        <v>50</v>
      </c>
      <c r="D562" s="159">
        <v>2.8</v>
      </c>
      <c r="E562" s="159">
        <v>0.6</v>
      </c>
      <c r="F562" s="159">
        <v>24.7</v>
      </c>
      <c r="G562" s="159">
        <v>116</v>
      </c>
      <c r="H562" s="159">
        <v>0</v>
      </c>
      <c r="I562" s="124" t="s">
        <v>37</v>
      </c>
    </row>
    <row r="563" spans="1:9" ht="65.25" thickBot="1">
      <c r="A563" s="196" t="s">
        <v>37</v>
      </c>
      <c r="B563" s="113" t="s">
        <v>31</v>
      </c>
      <c r="C563" s="86" t="s">
        <v>331</v>
      </c>
      <c r="D563" s="159">
        <f>SUM(D556:D562)</f>
        <v>24.369999999999997</v>
      </c>
      <c r="E563" s="159">
        <f>SUM(E556:E562)</f>
        <v>31.070000000000004</v>
      </c>
      <c r="F563" s="159">
        <f>SUM(F556:F562)</f>
        <v>89.45</v>
      </c>
      <c r="G563" s="159">
        <f>SUM(G556:G562)</f>
        <v>752</v>
      </c>
      <c r="H563" s="159">
        <f>SUM(H556:H562)</f>
        <v>33.34</v>
      </c>
      <c r="I563" s="124"/>
    </row>
    <row r="564" spans="1:9" ht="65.25" thickBot="1">
      <c r="A564" s="196"/>
      <c r="B564" s="239" t="s">
        <v>122</v>
      </c>
      <c r="C564" s="240"/>
      <c r="D564" s="240"/>
      <c r="E564" s="240"/>
      <c r="F564" s="240"/>
      <c r="G564" s="240"/>
      <c r="H564" s="240"/>
      <c r="I564" s="241"/>
    </row>
    <row r="565" spans="1:9" ht="129.75" thickBot="1">
      <c r="A565" s="81"/>
      <c r="B565" s="113" t="s">
        <v>237</v>
      </c>
      <c r="C565" s="85" t="s">
        <v>26</v>
      </c>
      <c r="D565" s="158">
        <v>5.8</v>
      </c>
      <c r="E565" s="158">
        <v>6.33</v>
      </c>
      <c r="F565" s="158">
        <v>8</v>
      </c>
      <c r="G565" s="158">
        <v>118</v>
      </c>
      <c r="H565" s="158">
        <v>1.4</v>
      </c>
      <c r="I565" s="124">
        <v>8.9</v>
      </c>
    </row>
    <row r="566" spans="1:9" ht="258.75" thickBot="1">
      <c r="A566" s="196">
        <v>21</v>
      </c>
      <c r="B566" s="135" t="s">
        <v>306</v>
      </c>
      <c r="C566" s="86" t="s">
        <v>39</v>
      </c>
      <c r="D566" s="159">
        <v>1.8</v>
      </c>
      <c r="E566" s="159">
        <v>2.4</v>
      </c>
      <c r="F566" s="159">
        <v>25.71</v>
      </c>
      <c r="G566" s="159">
        <v>154.29</v>
      </c>
      <c r="H566" s="159">
        <v>0</v>
      </c>
      <c r="I566" s="124" t="s">
        <v>37</v>
      </c>
    </row>
    <row r="567" spans="1:9" ht="65.25" thickBot="1">
      <c r="A567" s="196"/>
      <c r="B567" s="160" t="s">
        <v>7</v>
      </c>
      <c r="C567" s="87">
        <f>C565+C566</f>
        <v>260</v>
      </c>
      <c r="D567" s="158">
        <f>SUM(D565:D566)</f>
        <v>7.6</v>
      </c>
      <c r="E567" s="158">
        <f>SUM(E565:E566)</f>
        <v>8.73</v>
      </c>
      <c r="F567" s="158">
        <f>SUM(F565:F566)</f>
        <v>33.71</v>
      </c>
      <c r="G567" s="158">
        <f>SUM(G565:G566)</f>
        <v>272.28999999999996</v>
      </c>
      <c r="H567" s="158">
        <f>SUM(H565:H566)</f>
        <v>1.4</v>
      </c>
      <c r="I567" s="123"/>
    </row>
    <row r="568" spans="1:9" ht="65.25" thickBot="1">
      <c r="A568" s="197"/>
      <c r="B568" s="246" t="s">
        <v>35</v>
      </c>
      <c r="C568" s="247"/>
      <c r="D568" s="247"/>
      <c r="E568" s="247"/>
      <c r="F568" s="247"/>
      <c r="G568" s="247"/>
      <c r="H568" s="247"/>
      <c r="I568" s="248"/>
    </row>
    <row r="569" spans="1:9" ht="129.75" thickBot="1">
      <c r="A569" s="147"/>
      <c r="B569" s="162" t="s">
        <v>215</v>
      </c>
      <c r="C569" s="180" t="s">
        <v>217</v>
      </c>
      <c r="D569" s="157">
        <v>15</v>
      </c>
      <c r="E569" s="157">
        <v>14.53</v>
      </c>
      <c r="F569" s="157">
        <v>39.52</v>
      </c>
      <c r="G569" s="157">
        <v>340.79</v>
      </c>
      <c r="H569" s="157">
        <v>0.28</v>
      </c>
      <c r="I569" s="123">
        <v>100</v>
      </c>
    </row>
    <row r="570" spans="1:9" ht="65.25" thickBot="1">
      <c r="A570" s="199">
        <v>31</v>
      </c>
      <c r="B570" s="160" t="s">
        <v>8</v>
      </c>
      <c r="C570" s="177" t="s">
        <v>92</v>
      </c>
      <c r="D570" s="159">
        <v>0</v>
      </c>
      <c r="E570" s="159">
        <v>0</v>
      </c>
      <c r="F570" s="159">
        <v>11.98</v>
      </c>
      <c r="G570" s="159">
        <v>48</v>
      </c>
      <c r="H570" s="159">
        <v>0</v>
      </c>
      <c r="I570" s="123">
        <v>25</v>
      </c>
    </row>
    <row r="571" spans="1:9" ht="194.25" thickBot="1">
      <c r="A571" s="201"/>
      <c r="B571" s="113" t="s">
        <v>204</v>
      </c>
      <c r="C571" s="85" t="s">
        <v>189</v>
      </c>
      <c r="D571" s="159">
        <v>0.52</v>
      </c>
      <c r="E571" s="159">
        <v>0.52</v>
      </c>
      <c r="F571" s="159">
        <v>12.8</v>
      </c>
      <c r="G571" s="159">
        <v>61.3</v>
      </c>
      <c r="H571" s="159">
        <v>13.06</v>
      </c>
      <c r="I571" s="124">
        <v>14</v>
      </c>
    </row>
    <row r="572" spans="1:9" ht="65.25" thickBot="1">
      <c r="A572" s="196"/>
      <c r="B572" s="113" t="s">
        <v>31</v>
      </c>
      <c r="C572" s="87">
        <v>465</v>
      </c>
      <c r="D572" s="159">
        <f>SUM(D569:D571)</f>
        <v>15.52</v>
      </c>
      <c r="E572" s="159">
        <f>SUM(E569:E571)</f>
        <v>15.049999999999999</v>
      </c>
      <c r="F572" s="159">
        <f>SUM(F569:F571)</f>
        <v>64.3</v>
      </c>
      <c r="G572" s="159">
        <f>SUM(G569:G571)</f>
        <v>450.09000000000003</v>
      </c>
      <c r="H572" s="159">
        <f>SUM(H569:H571)</f>
        <v>13.34</v>
      </c>
      <c r="I572" s="124"/>
    </row>
    <row r="573" spans="1:9" ht="65.25" thickBot="1">
      <c r="A573" s="196"/>
      <c r="B573" s="113"/>
      <c r="C573" s="86"/>
      <c r="D573" s="151" t="s">
        <v>1</v>
      </c>
      <c r="E573" s="152" t="s">
        <v>2</v>
      </c>
      <c r="F573" s="152" t="s">
        <v>3</v>
      </c>
      <c r="G573" s="83" t="s">
        <v>4</v>
      </c>
      <c r="H573" s="152" t="s">
        <v>5</v>
      </c>
      <c r="I573" s="124"/>
    </row>
    <row r="574" spans="1:9" ht="129" thickBot="1">
      <c r="A574" s="196"/>
      <c r="B574" s="166" t="s">
        <v>154</v>
      </c>
      <c r="C574" s="86"/>
      <c r="D574" s="159">
        <f>D551+D554+D563+D567+D572</f>
        <v>60.870000000000005</v>
      </c>
      <c r="E574" s="159">
        <f>E551+E554+E563+E567+E572</f>
        <v>71.97</v>
      </c>
      <c r="F574" s="159">
        <f>F551+F554+F563+F567+F572</f>
        <v>275.09999999999997</v>
      </c>
      <c r="G574" s="159">
        <f>G551+G554+G563+G567+G572</f>
        <v>2041.0500000000002</v>
      </c>
      <c r="H574" s="159">
        <f>H551+H554+H563+H567+H572</f>
        <v>51.60000000000001</v>
      </c>
      <c r="I574" s="124"/>
    </row>
    <row r="575" spans="1:9" ht="65.25" thickBot="1">
      <c r="A575" s="196"/>
      <c r="B575" s="166" t="s">
        <v>12</v>
      </c>
      <c r="C575" s="86"/>
      <c r="D575" s="159">
        <v>54</v>
      </c>
      <c r="E575" s="159">
        <v>60</v>
      </c>
      <c r="F575" s="159">
        <v>261</v>
      </c>
      <c r="G575" s="159">
        <v>1800</v>
      </c>
      <c r="H575" s="159">
        <v>50</v>
      </c>
      <c r="I575" s="124"/>
    </row>
    <row r="576" spans="1:9" ht="192.75" thickBot="1">
      <c r="A576" s="92"/>
      <c r="B576" s="167" t="s">
        <v>13</v>
      </c>
      <c r="C576" s="150"/>
      <c r="D576" s="137">
        <f>D574*100/D575</f>
        <v>112.72222222222223</v>
      </c>
      <c r="E576" s="137">
        <f>E574*100/E575</f>
        <v>119.95</v>
      </c>
      <c r="F576" s="137">
        <f>F574*100/F575</f>
        <v>105.4022988505747</v>
      </c>
      <c r="G576" s="137">
        <f>G574*100/G575</f>
        <v>113.39166666666668</v>
      </c>
      <c r="H576" s="137">
        <f>H574*100/H575</f>
        <v>103.20000000000002</v>
      </c>
      <c r="I576" s="168"/>
    </row>
    <row r="577" spans="1:9" ht="64.5">
      <c r="A577" s="172"/>
      <c r="B577" s="1" t="s">
        <v>87</v>
      </c>
      <c r="C577" s="1"/>
      <c r="E577" s="171"/>
      <c r="F577" s="171"/>
      <c r="G577" s="171"/>
      <c r="H577" s="171"/>
      <c r="I577" s="172"/>
    </row>
    <row r="578" spans="1:9" ht="75">
      <c r="A578" s="172"/>
      <c r="B578" s="1" t="s">
        <v>349</v>
      </c>
      <c r="I578" s="172"/>
    </row>
    <row r="579" spans="1:9" ht="64.5">
      <c r="A579" s="172"/>
      <c r="B579" s="1" t="s">
        <v>85</v>
      </c>
      <c r="I579" s="172"/>
    </row>
    <row r="580" spans="1:9" ht="75">
      <c r="A580" s="172"/>
      <c r="B580" s="1" t="s">
        <v>350</v>
      </c>
      <c r="C580" s="1"/>
      <c r="E580" s="171"/>
      <c r="F580" s="171"/>
      <c r="G580" s="171"/>
      <c r="H580" s="171"/>
      <c r="I580" s="172"/>
    </row>
    <row r="581" spans="1:9" ht="64.5">
      <c r="A581" s="172"/>
      <c r="B581" s="1" t="s">
        <v>131</v>
      </c>
      <c r="C581" s="1"/>
      <c r="E581" s="171"/>
      <c r="F581" s="171"/>
      <c r="G581" s="171"/>
      <c r="H581" s="171"/>
      <c r="I581" s="172"/>
    </row>
    <row r="582" spans="1:9" ht="65.25" thickBot="1">
      <c r="A582" s="172"/>
      <c r="B582" s="1" t="s">
        <v>84</v>
      </c>
      <c r="I582" s="172"/>
    </row>
    <row r="583" spans="1:9" ht="65.25" thickBot="1">
      <c r="A583" s="255" t="s">
        <v>33</v>
      </c>
      <c r="B583" s="242" t="s">
        <v>94</v>
      </c>
      <c r="C583" s="294" t="s">
        <v>95</v>
      </c>
      <c r="D583" s="239" t="s">
        <v>25</v>
      </c>
      <c r="E583" s="240"/>
      <c r="F583" s="241"/>
      <c r="G583" s="242" t="s">
        <v>58</v>
      </c>
      <c r="H583" s="242" t="s">
        <v>107</v>
      </c>
      <c r="I583" s="244" t="s">
        <v>106</v>
      </c>
    </row>
    <row r="584" spans="1:9" ht="65.25" thickBot="1">
      <c r="A584" s="254"/>
      <c r="B584" s="243"/>
      <c r="C584" s="260"/>
      <c r="D584" s="151" t="s">
        <v>1</v>
      </c>
      <c r="E584" s="152" t="s">
        <v>2</v>
      </c>
      <c r="F584" s="152" t="s">
        <v>3</v>
      </c>
      <c r="G584" s="243"/>
      <c r="H584" s="243"/>
      <c r="I584" s="245"/>
    </row>
    <row r="585" spans="1:9" ht="65.25" thickBot="1">
      <c r="A585" s="81"/>
      <c r="B585" s="153" t="s">
        <v>143</v>
      </c>
      <c r="C585" s="154"/>
      <c r="D585" s="154"/>
      <c r="E585" s="154"/>
      <c r="F585" s="154"/>
      <c r="G585" s="154"/>
      <c r="H585" s="154"/>
      <c r="I585" s="155"/>
    </row>
    <row r="586" spans="1:9" ht="65.25" thickBot="1">
      <c r="A586" s="81"/>
      <c r="B586" s="239" t="s">
        <v>6</v>
      </c>
      <c r="C586" s="240"/>
      <c r="D586" s="240"/>
      <c r="E586" s="240"/>
      <c r="F586" s="240"/>
      <c r="G586" s="240"/>
      <c r="H586" s="240"/>
      <c r="I586" s="241"/>
    </row>
    <row r="587" spans="1:9" ht="65.25" thickBot="1">
      <c r="A587" s="196"/>
      <c r="B587" s="179" t="s">
        <v>239</v>
      </c>
      <c r="C587" s="87">
        <v>200</v>
      </c>
      <c r="D587" s="158">
        <v>7.12</v>
      </c>
      <c r="E587" s="158">
        <v>8.23</v>
      </c>
      <c r="F587" s="158">
        <v>21.7</v>
      </c>
      <c r="G587" s="158">
        <v>188</v>
      </c>
      <c r="H587" s="158">
        <v>1.17</v>
      </c>
      <c r="I587" s="123">
        <v>37</v>
      </c>
    </row>
    <row r="588" spans="1:9" ht="129.75" thickBot="1">
      <c r="A588" s="196"/>
      <c r="B588" s="135" t="s">
        <v>233</v>
      </c>
      <c r="C588" s="87">
        <v>180</v>
      </c>
      <c r="D588" s="158">
        <v>2</v>
      </c>
      <c r="E588" s="158">
        <v>3.07</v>
      </c>
      <c r="F588" s="158">
        <v>21.98</v>
      </c>
      <c r="G588" s="158">
        <f>D588*4+E588*9+F588*4</f>
        <v>123.55</v>
      </c>
      <c r="H588" s="158">
        <v>0.34</v>
      </c>
      <c r="I588" s="124">
        <v>52</v>
      </c>
    </row>
    <row r="589" spans="1:9" ht="129.75" thickBot="1">
      <c r="A589" s="196">
        <v>16</v>
      </c>
      <c r="B589" s="113" t="s">
        <v>42</v>
      </c>
      <c r="C589" s="86" t="s">
        <v>318</v>
      </c>
      <c r="D589" s="159">
        <v>4.5</v>
      </c>
      <c r="E589" s="159">
        <v>6.92</v>
      </c>
      <c r="F589" s="159">
        <v>24.66</v>
      </c>
      <c r="G589" s="159">
        <f>D589*4+E589*9+F589*4</f>
        <v>178.92000000000002</v>
      </c>
      <c r="H589" s="159">
        <v>0.07</v>
      </c>
      <c r="I589" s="124">
        <v>3</v>
      </c>
    </row>
    <row r="590" spans="1:9" ht="65.25" thickBot="1">
      <c r="A590" s="196"/>
      <c r="B590" s="113" t="s">
        <v>7</v>
      </c>
      <c r="C590" s="177" t="s">
        <v>330</v>
      </c>
      <c r="D590" s="159">
        <f>SUM(D587:D589)</f>
        <v>13.620000000000001</v>
      </c>
      <c r="E590" s="159">
        <f>SUM(E587:E589)</f>
        <v>18.22</v>
      </c>
      <c r="F590" s="159">
        <f>SUM(F587:F589)</f>
        <v>68.34</v>
      </c>
      <c r="G590" s="159">
        <f>SUM(G587:G589)</f>
        <v>490.47</v>
      </c>
      <c r="H590" s="159">
        <f>SUM(H587:H589)</f>
        <v>1.58</v>
      </c>
      <c r="I590" s="124"/>
    </row>
    <row r="591" spans="1:9" ht="65.25" thickBot="1">
      <c r="A591" s="81"/>
      <c r="B591" s="239" t="s">
        <v>59</v>
      </c>
      <c r="C591" s="240"/>
      <c r="D591" s="240"/>
      <c r="E591" s="240"/>
      <c r="F591" s="240"/>
      <c r="G591" s="240"/>
      <c r="H591" s="240"/>
      <c r="I591" s="241"/>
    </row>
    <row r="592" spans="1:9" ht="65.25" thickBot="1">
      <c r="A592" s="196" t="s">
        <v>37</v>
      </c>
      <c r="B592" s="160" t="s">
        <v>129</v>
      </c>
      <c r="C592" s="161" t="s">
        <v>27</v>
      </c>
      <c r="D592" s="159">
        <v>0.2</v>
      </c>
      <c r="E592" s="159">
        <v>0.1</v>
      </c>
      <c r="F592" s="159">
        <v>10.1</v>
      </c>
      <c r="G592" s="159">
        <v>46</v>
      </c>
      <c r="H592" s="159">
        <v>2</v>
      </c>
      <c r="I592" s="124" t="s">
        <v>37</v>
      </c>
    </row>
    <row r="593" spans="1:9" ht="65.25" thickBot="1">
      <c r="A593" s="196"/>
      <c r="B593" s="113" t="s">
        <v>7</v>
      </c>
      <c r="C593" s="85" t="s">
        <v>27</v>
      </c>
      <c r="D593" s="159">
        <f>SUM(D592)</f>
        <v>0.2</v>
      </c>
      <c r="E593" s="159">
        <f>SUM(E592)</f>
        <v>0.1</v>
      </c>
      <c r="F593" s="159">
        <f>SUM(F592)</f>
        <v>10.1</v>
      </c>
      <c r="G593" s="159">
        <f>SUM(G592)</f>
        <v>46</v>
      </c>
      <c r="H593" s="159">
        <f>SUM(H592)</f>
        <v>2</v>
      </c>
      <c r="I593" s="124"/>
    </row>
    <row r="594" spans="1:9" ht="65.25" thickBot="1">
      <c r="A594" s="81"/>
      <c r="B594" s="239" t="s">
        <v>34</v>
      </c>
      <c r="C594" s="240"/>
      <c r="D594" s="240"/>
      <c r="E594" s="240"/>
      <c r="F594" s="240"/>
      <c r="G594" s="240"/>
      <c r="H594" s="240"/>
      <c r="I594" s="241"/>
    </row>
    <row r="595" spans="1:9" ht="129.75" thickBot="1">
      <c r="A595" s="196">
        <v>33</v>
      </c>
      <c r="B595" s="176" t="s">
        <v>125</v>
      </c>
      <c r="C595" s="161" t="s">
        <v>39</v>
      </c>
      <c r="D595" s="159">
        <v>0.48</v>
      </c>
      <c r="E595" s="159">
        <v>0.06</v>
      </c>
      <c r="F595" s="159">
        <v>1.5</v>
      </c>
      <c r="G595" s="159">
        <v>8.4</v>
      </c>
      <c r="H595" s="159">
        <v>6</v>
      </c>
      <c r="I595" s="124">
        <v>18</v>
      </c>
    </row>
    <row r="596" spans="1:9" ht="194.25" thickBot="1">
      <c r="A596" s="196"/>
      <c r="B596" s="132" t="s">
        <v>313</v>
      </c>
      <c r="C596" s="85" t="s">
        <v>289</v>
      </c>
      <c r="D596" s="157">
        <v>8.27</v>
      </c>
      <c r="E596" s="157">
        <v>5.47</v>
      </c>
      <c r="F596" s="157">
        <v>10.97</v>
      </c>
      <c r="G596" s="157">
        <v>146.67</v>
      </c>
      <c r="H596" s="157">
        <v>6.62</v>
      </c>
      <c r="I596" s="131">
        <v>101</v>
      </c>
    </row>
    <row r="597" spans="1:9" ht="65.25" thickBot="1">
      <c r="A597" s="196">
        <v>71</v>
      </c>
      <c r="B597" s="135" t="s">
        <v>260</v>
      </c>
      <c r="C597" s="85" t="s">
        <v>29</v>
      </c>
      <c r="D597" s="159">
        <v>12.04</v>
      </c>
      <c r="E597" s="159">
        <v>8.4</v>
      </c>
      <c r="F597" s="159">
        <v>5.08</v>
      </c>
      <c r="G597" s="159">
        <v>142.67</v>
      </c>
      <c r="H597" s="175">
        <v>1.47</v>
      </c>
      <c r="I597" s="124">
        <v>102</v>
      </c>
    </row>
    <row r="598" spans="1:9" ht="129.75" thickBot="1">
      <c r="A598" s="196">
        <v>63</v>
      </c>
      <c r="B598" s="113" t="s">
        <v>93</v>
      </c>
      <c r="C598" s="87">
        <v>140</v>
      </c>
      <c r="D598" s="159">
        <v>4.86</v>
      </c>
      <c r="E598" s="159">
        <v>4.28</v>
      </c>
      <c r="F598" s="159">
        <v>29.89</v>
      </c>
      <c r="G598" s="159">
        <v>173.6</v>
      </c>
      <c r="H598" s="159">
        <v>0</v>
      </c>
      <c r="I598" s="124">
        <v>49</v>
      </c>
    </row>
    <row r="599" spans="1:9" ht="65.25" thickBot="1">
      <c r="A599" s="196">
        <v>36</v>
      </c>
      <c r="B599" s="113" t="s">
        <v>47</v>
      </c>
      <c r="C599" s="87">
        <v>180</v>
      </c>
      <c r="D599" s="159">
        <v>0.4</v>
      </c>
      <c r="E599" s="159">
        <v>0</v>
      </c>
      <c r="F599" s="159">
        <v>22</v>
      </c>
      <c r="G599" s="159">
        <v>92</v>
      </c>
      <c r="H599" s="159">
        <v>0.36</v>
      </c>
      <c r="I599" s="124">
        <v>7</v>
      </c>
    </row>
    <row r="600" spans="1:9" ht="129.75" thickBot="1">
      <c r="A600" s="196" t="s">
        <v>37</v>
      </c>
      <c r="B600" s="113" t="s">
        <v>75</v>
      </c>
      <c r="C600" s="87">
        <v>50</v>
      </c>
      <c r="D600" s="159">
        <v>2.8</v>
      </c>
      <c r="E600" s="159">
        <v>0.6</v>
      </c>
      <c r="F600" s="159">
        <v>24.7</v>
      </c>
      <c r="G600" s="159">
        <v>116</v>
      </c>
      <c r="H600" s="159">
        <v>0</v>
      </c>
      <c r="I600" s="124" t="s">
        <v>37</v>
      </c>
    </row>
    <row r="601" spans="1:9" ht="65.25" thickBot="1">
      <c r="A601" s="197"/>
      <c r="B601" s="160" t="s">
        <v>31</v>
      </c>
      <c r="C601" s="87">
        <v>724</v>
      </c>
      <c r="D601" s="158">
        <f>SUM(D595:D600)</f>
        <v>28.849999999999998</v>
      </c>
      <c r="E601" s="158">
        <f>SUM(E595:E600)</f>
        <v>18.810000000000002</v>
      </c>
      <c r="F601" s="158">
        <f>SUM(F595:F600)</f>
        <v>94.14</v>
      </c>
      <c r="G601" s="158">
        <f>SUM(G595:G600)</f>
        <v>679.34</v>
      </c>
      <c r="H601" s="158">
        <f>SUM(H595:H600)</f>
        <v>14.450000000000001</v>
      </c>
      <c r="I601" s="123"/>
    </row>
    <row r="602" spans="1:9" s="200" customFormat="1" ht="65.25" thickBot="1">
      <c r="A602" s="81"/>
      <c r="B602" s="239" t="s">
        <v>122</v>
      </c>
      <c r="C602" s="240"/>
      <c r="D602" s="240"/>
      <c r="E602" s="240"/>
      <c r="F602" s="240"/>
      <c r="G602" s="240"/>
      <c r="H602" s="240"/>
      <c r="I602" s="241"/>
    </row>
    <row r="603" spans="1:9" s="200" customFormat="1" ht="129.75" thickBot="1">
      <c r="A603" s="196">
        <v>21</v>
      </c>
      <c r="B603" s="113" t="s">
        <v>237</v>
      </c>
      <c r="C603" s="85" t="s">
        <v>26</v>
      </c>
      <c r="D603" s="158">
        <v>5.8</v>
      </c>
      <c r="E603" s="158">
        <v>6.33</v>
      </c>
      <c r="F603" s="158">
        <v>8</v>
      </c>
      <c r="G603" s="158">
        <v>118</v>
      </c>
      <c r="H603" s="158">
        <v>1.4</v>
      </c>
      <c r="I603" s="124">
        <v>8.9</v>
      </c>
    </row>
    <row r="604" spans="1:9" s="200" customFormat="1" ht="258.75" thickBot="1">
      <c r="A604" s="196"/>
      <c r="B604" s="135" t="s">
        <v>306</v>
      </c>
      <c r="C604" s="86" t="s">
        <v>39</v>
      </c>
      <c r="D604" s="159">
        <v>1.8</v>
      </c>
      <c r="E604" s="159">
        <v>2.4</v>
      </c>
      <c r="F604" s="159">
        <v>25.71</v>
      </c>
      <c r="G604" s="159">
        <v>154.29</v>
      </c>
      <c r="H604" s="159">
        <v>0</v>
      </c>
      <c r="I604" s="124" t="s">
        <v>37</v>
      </c>
    </row>
    <row r="605" spans="1:9" ht="65.25" thickBot="1">
      <c r="A605" s="196"/>
      <c r="B605" s="113" t="s">
        <v>7</v>
      </c>
      <c r="C605" s="87">
        <f>C603+C604</f>
        <v>260</v>
      </c>
      <c r="D605" s="159">
        <f>SUM(D603:D604)</f>
        <v>7.6</v>
      </c>
      <c r="E605" s="159">
        <f>SUM(E603:E604)</f>
        <v>8.73</v>
      </c>
      <c r="F605" s="159">
        <f>SUM(F603:F604)</f>
        <v>33.71</v>
      </c>
      <c r="G605" s="159">
        <f>SUM(G603:G604)</f>
        <v>272.28999999999996</v>
      </c>
      <c r="H605" s="159">
        <f>SUM(H603:H604)</f>
        <v>1.4</v>
      </c>
      <c r="I605" s="124"/>
    </row>
    <row r="606" spans="1:9" ht="65.25" thickBot="1">
      <c r="A606" s="93"/>
      <c r="B606" s="246" t="s">
        <v>35</v>
      </c>
      <c r="C606" s="247"/>
      <c r="D606" s="247"/>
      <c r="E606" s="247"/>
      <c r="F606" s="247"/>
      <c r="G606" s="247"/>
      <c r="H606" s="247"/>
      <c r="I606" s="248"/>
    </row>
    <row r="607" spans="1:9" ht="65.25" thickBot="1">
      <c r="A607" s="196"/>
      <c r="B607" s="113" t="s">
        <v>44</v>
      </c>
      <c r="C607" s="177" t="s">
        <v>282</v>
      </c>
      <c r="D607" s="159">
        <v>11.73</v>
      </c>
      <c r="E607" s="159">
        <v>11.46</v>
      </c>
      <c r="F607" s="159">
        <v>1.02</v>
      </c>
      <c r="G607" s="159">
        <v>155.27</v>
      </c>
      <c r="H607" s="159">
        <v>1.25</v>
      </c>
      <c r="I607" s="124">
        <v>69</v>
      </c>
    </row>
    <row r="608" spans="1:9" ht="65.25" thickBot="1">
      <c r="A608" s="196"/>
      <c r="B608" s="113" t="s">
        <v>224</v>
      </c>
      <c r="C608" s="84">
        <v>130</v>
      </c>
      <c r="D608" s="159">
        <v>2.5</v>
      </c>
      <c r="E608" s="159">
        <v>5.76</v>
      </c>
      <c r="F608" s="159">
        <v>17.46</v>
      </c>
      <c r="G608" s="159">
        <v>140.37</v>
      </c>
      <c r="H608" s="159">
        <v>10.4</v>
      </c>
      <c r="I608" s="123">
        <v>41</v>
      </c>
    </row>
    <row r="609" spans="1:9" ht="65.25" thickBot="1">
      <c r="A609" s="196">
        <v>2</v>
      </c>
      <c r="B609" s="160" t="s">
        <v>8</v>
      </c>
      <c r="C609" s="177" t="s">
        <v>92</v>
      </c>
      <c r="D609" s="159">
        <v>0</v>
      </c>
      <c r="E609" s="159">
        <v>0</v>
      </c>
      <c r="F609" s="159">
        <v>11.98</v>
      </c>
      <c r="G609" s="159">
        <v>48</v>
      </c>
      <c r="H609" s="159">
        <v>0</v>
      </c>
      <c r="I609" s="123">
        <v>25</v>
      </c>
    </row>
    <row r="610" spans="1:9" ht="129.75" thickBot="1">
      <c r="A610" s="196"/>
      <c r="B610" s="113" t="s">
        <v>63</v>
      </c>
      <c r="C610" s="87">
        <v>35</v>
      </c>
      <c r="D610" s="159">
        <v>2.8</v>
      </c>
      <c r="E610" s="159">
        <v>0.35</v>
      </c>
      <c r="F610" s="159">
        <v>16.87</v>
      </c>
      <c r="G610" s="159">
        <v>82.6</v>
      </c>
      <c r="H610" s="159">
        <v>0</v>
      </c>
      <c r="I610" s="124" t="s">
        <v>37</v>
      </c>
    </row>
    <row r="611" spans="1:9" ht="194.25" thickBot="1">
      <c r="A611" s="196" t="s">
        <v>37</v>
      </c>
      <c r="B611" s="113" t="s">
        <v>204</v>
      </c>
      <c r="C611" s="85" t="s">
        <v>77</v>
      </c>
      <c r="D611" s="159">
        <v>0.28</v>
      </c>
      <c r="E611" s="159">
        <v>0.28</v>
      </c>
      <c r="F611" s="159">
        <v>6.89</v>
      </c>
      <c r="G611" s="159">
        <v>33.01</v>
      </c>
      <c r="H611" s="159">
        <v>7.03</v>
      </c>
      <c r="I611" s="124">
        <v>14</v>
      </c>
    </row>
    <row r="612" spans="1:9" ht="65.25" thickBot="1">
      <c r="A612" s="147"/>
      <c r="B612" s="113" t="s">
        <v>7</v>
      </c>
      <c r="C612" s="87">
        <f>C607+C608+C609+C610+C611</f>
        <v>500</v>
      </c>
      <c r="D612" s="159">
        <f>SUM(D607:D611)</f>
        <v>17.310000000000002</v>
      </c>
      <c r="E612" s="159">
        <f>SUM(E607:E611)</f>
        <v>17.85</v>
      </c>
      <c r="F612" s="159">
        <f>SUM(F607:F611)</f>
        <v>54.22</v>
      </c>
      <c r="G612" s="159">
        <f>SUM(G607:G611)</f>
        <v>459.25</v>
      </c>
      <c r="H612" s="159">
        <f>SUM(H607:H611)</f>
        <v>18.68</v>
      </c>
      <c r="I612" s="168"/>
    </row>
    <row r="613" spans="1:9" ht="65.25" thickBot="1">
      <c r="A613" s="196"/>
      <c r="B613" s="113"/>
      <c r="C613" s="86"/>
      <c r="D613" s="151" t="s">
        <v>1</v>
      </c>
      <c r="E613" s="152" t="s">
        <v>2</v>
      </c>
      <c r="F613" s="152" t="s">
        <v>3</v>
      </c>
      <c r="G613" s="83" t="s">
        <v>4</v>
      </c>
      <c r="H613" s="152" t="s">
        <v>5</v>
      </c>
      <c r="I613" s="124"/>
    </row>
    <row r="614" spans="1:9" ht="129" thickBot="1">
      <c r="A614" s="196"/>
      <c r="B614" s="166" t="s">
        <v>150</v>
      </c>
      <c r="C614" s="86"/>
      <c r="D614" s="159">
        <f>D590+D593+D601+D605+D612</f>
        <v>67.58000000000001</v>
      </c>
      <c r="E614" s="159">
        <f>E590+E593+E601+E605+E612</f>
        <v>63.71</v>
      </c>
      <c r="F614" s="159">
        <f>F590+F593+F601+F605+F612</f>
        <v>260.51</v>
      </c>
      <c r="G614" s="159">
        <f>G590+G593+G601+G605+G612</f>
        <v>1947.35</v>
      </c>
      <c r="H614" s="159">
        <f>H590+H593+H601+H605+H612</f>
        <v>38.11</v>
      </c>
      <c r="I614" s="124"/>
    </row>
    <row r="615" spans="1:9" ht="65.25" thickBot="1">
      <c r="A615" s="196"/>
      <c r="B615" s="166" t="s">
        <v>12</v>
      </c>
      <c r="C615" s="86"/>
      <c r="D615" s="159">
        <v>54</v>
      </c>
      <c r="E615" s="159">
        <v>60</v>
      </c>
      <c r="F615" s="159">
        <v>261</v>
      </c>
      <c r="G615" s="159">
        <v>1800</v>
      </c>
      <c r="H615" s="159">
        <v>50</v>
      </c>
      <c r="I615" s="124"/>
    </row>
    <row r="616" spans="1:9" ht="192.75" thickBot="1">
      <c r="A616" s="147"/>
      <c r="B616" s="167" t="s">
        <v>13</v>
      </c>
      <c r="C616" s="150"/>
      <c r="D616" s="137">
        <f>D614*100/D615</f>
        <v>125.14814814814817</v>
      </c>
      <c r="E616" s="137">
        <f>E614*100/E615</f>
        <v>106.18333333333334</v>
      </c>
      <c r="F616" s="137">
        <f>F614*100/F615</f>
        <v>99.81226053639847</v>
      </c>
      <c r="G616" s="137">
        <f>G614*100/G615</f>
        <v>108.18611111111112</v>
      </c>
      <c r="H616" s="137">
        <f>H614*100/H615</f>
        <v>76.22</v>
      </c>
      <c r="I616" s="168"/>
    </row>
    <row r="617" spans="1:9" ht="64.5">
      <c r="A617" s="172"/>
      <c r="B617" s="1" t="s">
        <v>87</v>
      </c>
      <c r="C617" s="1"/>
      <c r="E617" s="171"/>
      <c r="F617" s="171"/>
      <c r="G617" s="171"/>
      <c r="H617" s="171"/>
      <c r="I617" s="172"/>
    </row>
    <row r="618" spans="1:9" ht="75">
      <c r="A618" s="172"/>
      <c r="B618" s="1" t="s">
        <v>349</v>
      </c>
      <c r="I618" s="172"/>
    </row>
    <row r="619" spans="1:9" ht="64.5">
      <c r="A619" s="172"/>
      <c r="B619" s="1" t="s">
        <v>85</v>
      </c>
      <c r="I619" s="172"/>
    </row>
    <row r="620" spans="1:9" ht="75">
      <c r="A620" s="172"/>
      <c r="B620" s="1" t="s">
        <v>350</v>
      </c>
      <c r="C620" s="1"/>
      <c r="E620" s="171"/>
      <c r="F620" s="171"/>
      <c r="G620" s="171"/>
      <c r="H620" s="171"/>
      <c r="I620" s="172"/>
    </row>
    <row r="621" spans="1:9" ht="64.5">
      <c r="A621" s="172"/>
      <c r="B621" s="1" t="s">
        <v>131</v>
      </c>
      <c r="C621" s="1"/>
      <c r="E621" s="171"/>
      <c r="F621" s="171"/>
      <c r="G621" s="171"/>
      <c r="H621" s="171"/>
      <c r="I621" s="172"/>
    </row>
    <row r="622" spans="1:9" ht="65.25" thickBot="1">
      <c r="A622" s="172"/>
      <c r="B622" s="1" t="s">
        <v>84</v>
      </c>
      <c r="I622" s="172"/>
    </row>
    <row r="623" spans="1:9" ht="65.25" thickBot="1">
      <c r="A623" s="253" t="s">
        <v>33</v>
      </c>
      <c r="B623" s="242" t="s">
        <v>94</v>
      </c>
      <c r="C623" s="294" t="s">
        <v>95</v>
      </c>
      <c r="D623" s="239" t="s">
        <v>25</v>
      </c>
      <c r="E623" s="240"/>
      <c r="F623" s="241"/>
      <c r="G623" s="242" t="s">
        <v>58</v>
      </c>
      <c r="H623" s="242" t="s">
        <v>107</v>
      </c>
      <c r="I623" s="244" t="s">
        <v>106</v>
      </c>
    </row>
    <row r="624" spans="1:9" ht="65.25" thickBot="1">
      <c r="A624" s="254"/>
      <c r="B624" s="243"/>
      <c r="C624" s="260"/>
      <c r="D624" s="151" t="s">
        <v>1</v>
      </c>
      <c r="E624" s="152" t="s">
        <v>2</v>
      </c>
      <c r="F624" s="152" t="s">
        <v>3</v>
      </c>
      <c r="G624" s="243"/>
      <c r="H624" s="243"/>
      <c r="I624" s="245"/>
    </row>
    <row r="625" spans="1:9" ht="65.25" thickBot="1">
      <c r="A625" s="148"/>
      <c r="B625" s="153" t="s">
        <v>140</v>
      </c>
      <c r="C625" s="154"/>
      <c r="D625" s="154"/>
      <c r="E625" s="154"/>
      <c r="F625" s="154"/>
      <c r="G625" s="154"/>
      <c r="H625" s="154"/>
      <c r="I625" s="155"/>
    </row>
    <row r="626" spans="1:9" ht="65.25" thickBot="1">
      <c r="A626" s="148"/>
      <c r="B626" s="239" t="s">
        <v>6</v>
      </c>
      <c r="C626" s="240"/>
      <c r="D626" s="240"/>
      <c r="E626" s="240"/>
      <c r="F626" s="240"/>
      <c r="G626" s="240"/>
      <c r="H626" s="240"/>
      <c r="I626" s="241"/>
    </row>
    <row r="627" spans="1:9" ht="129.75" thickBot="1">
      <c r="A627" s="197">
        <v>50</v>
      </c>
      <c r="B627" s="160" t="s">
        <v>190</v>
      </c>
      <c r="C627" s="87">
        <v>200</v>
      </c>
      <c r="D627" s="158">
        <v>5.77</v>
      </c>
      <c r="E627" s="158">
        <v>7.17</v>
      </c>
      <c r="F627" s="158">
        <v>28.81</v>
      </c>
      <c r="G627" s="158">
        <v>201</v>
      </c>
      <c r="H627" s="158">
        <v>1.95</v>
      </c>
      <c r="I627" s="123">
        <v>70</v>
      </c>
    </row>
    <row r="628" spans="1:9" ht="129.75" thickBot="1">
      <c r="A628" s="196">
        <v>2</v>
      </c>
      <c r="B628" s="113" t="s">
        <v>88</v>
      </c>
      <c r="C628" s="87">
        <v>180</v>
      </c>
      <c r="D628" s="158">
        <v>2.5</v>
      </c>
      <c r="E628" s="158">
        <v>3.5</v>
      </c>
      <c r="F628" s="158">
        <v>17.01</v>
      </c>
      <c r="G628" s="158">
        <v>109.54</v>
      </c>
      <c r="H628" s="158">
        <v>1.33</v>
      </c>
      <c r="I628" s="124">
        <v>36</v>
      </c>
    </row>
    <row r="629" spans="1:9" ht="65.25" thickBot="1">
      <c r="A629" s="196">
        <v>3</v>
      </c>
      <c r="B629" s="113" t="s">
        <v>40</v>
      </c>
      <c r="C629" s="177" t="s">
        <v>320</v>
      </c>
      <c r="D629" s="159">
        <v>2.8</v>
      </c>
      <c r="E629" s="159">
        <v>4.69</v>
      </c>
      <c r="F629" s="159">
        <v>24.68</v>
      </c>
      <c r="G629" s="159">
        <f>D629*4+E629*9+F629*4</f>
        <v>152.13</v>
      </c>
      <c r="H629" s="159">
        <v>0</v>
      </c>
      <c r="I629" s="124">
        <v>27</v>
      </c>
    </row>
    <row r="630" spans="1:9" ht="65.25" thickBot="1">
      <c r="A630" s="196"/>
      <c r="B630" s="113" t="s">
        <v>7</v>
      </c>
      <c r="C630" s="86" t="s">
        <v>332</v>
      </c>
      <c r="D630" s="159">
        <f>SUM(D627:D629)</f>
        <v>11.07</v>
      </c>
      <c r="E630" s="159">
        <f>SUM(E627:E629)</f>
        <v>15.36</v>
      </c>
      <c r="F630" s="159">
        <f>SUM(F627:F629)</f>
        <v>70.5</v>
      </c>
      <c r="G630" s="159">
        <f>SUM(G627:G629)</f>
        <v>462.67</v>
      </c>
      <c r="H630" s="159">
        <f>SUM(H627:H629)</f>
        <v>3.2800000000000002</v>
      </c>
      <c r="I630" s="124"/>
    </row>
    <row r="631" spans="1:9" ht="65.25" thickBot="1">
      <c r="A631" s="81"/>
      <c r="B631" s="239" t="s">
        <v>59</v>
      </c>
      <c r="C631" s="240"/>
      <c r="D631" s="240"/>
      <c r="E631" s="240"/>
      <c r="F631" s="240"/>
      <c r="G631" s="240"/>
      <c r="H631" s="240"/>
      <c r="I631" s="241"/>
    </row>
    <row r="632" spans="1:9" ht="65.25" thickBot="1">
      <c r="A632" s="196" t="s">
        <v>37</v>
      </c>
      <c r="B632" s="160" t="s">
        <v>129</v>
      </c>
      <c r="C632" s="161" t="s">
        <v>27</v>
      </c>
      <c r="D632" s="159">
        <v>0.2</v>
      </c>
      <c r="E632" s="159">
        <v>0.1</v>
      </c>
      <c r="F632" s="159">
        <v>10.1</v>
      </c>
      <c r="G632" s="159">
        <v>46</v>
      </c>
      <c r="H632" s="159">
        <v>2</v>
      </c>
      <c r="I632" s="124" t="s">
        <v>37</v>
      </c>
    </row>
    <row r="633" spans="1:9" ht="65.25" thickBot="1">
      <c r="A633" s="196"/>
      <c r="B633" s="113" t="s">
        <v>7</v>
      </c>
      <c r="C633" s="85" t="s">
        <v>27</v>
      </c>
      <c r="D633" s="159">
        <f>SUM(D632)</f>
        <v>0.2</v>
      </c>
      <c r="E633" s="159">
        <f>SUM(E632)</f>
        <v>0.1</v>
      </c>
      <c r="F633" s="159">
        <f>SUM(F632)</f>
        <v>10.1</v>
      </c>
      <c r="G633" s="159">
        <f>SUM(G632)</f>
        <v>46</v>
      </c>
      <c r="H633" s="159">
        <f>SUM(H632)</f>
        <v>2</v>
      </c>
      <c r="I633" s="124"/>
    </row>
    <row r="634" spans="1:9" ht="65.25" thickBot="1">
      <c r="A634" s="81"/>
      <c r="B634" s="239" t="s">
        <v>34</v>
      </c>
      <c r="C634" s="240"/>
      <c r="D634" s="240"/>
      <c r="E634" s="240"/>
      <c r="F634" s="240"/>
      <c r="G634" s="240"/>
      <c r="H634" s="240"/>
      <c r="I634" s="241"/>
    </row>
    <row r="635" spans="1:9" ht="129.75" thickBot="1">
      <c r="A635" s="196">
        <v>24</v>
      </c>
      <c r="B635" s="132" t="s">
        <v>296</v>
      </c>
      <c r="C635" s="180" t="s">
        <v>39</v>
      </c>
      <c r="D635" s="157">
        <v>1.43</v>
      </c>
      <c r="E635" s="157">
        <v>5.46</v>
      </c>
      <c r="F635" s="157">
        <v>0.6</v>
      </c>
      <c r="G635" s="157">
        <v>78</v>
      </c>
      <c r="H635" s="157">
        <v>1.59</v>
      </c>
      <c r="I635" s="129">
        <v>28</v>
      </c>
    </row>
    <row r="636" spans="1:9" ht="129.75" thickBot="1">
      <c r="A636" s="196">
        <v>41</v>
      </c>
      <c r="B636" s="113" t="s">
        <v>179</v>
      </c>
      <c r="C636" s="86" t="s">
        <v>118</v>
      </c>
      <c r="D636" s="159">
        <v>6.97</v>
      </c>
      <c r="E636" s="159">
        <v>3.15</v>
      </c>
      <c r="F636" s="159">
        <v>17.12</v>
      </c>
      <c r="G636" s="159">
        <v>116.67</v>
      </c>
      <c r="H636" s="159">
        <v>4.58</v>
      </c>
      <c r="I636" s="123">
        <v>59</v>
      </c>
    </row>
    <row r="637" spans="1:9" ht="129.75" thickBot="1">
      <c r="A637" s="196">
        <v>53</v>
      </c>
      <c r="B637" s="113" t="s">
        <v>261</v>
      </c>
      <c r="C637" s="85" t="s">
        <v>300</v>
      </c>
      <c r="D637" s="159">
        <v>10.3</v>
      </c>
      <c r="E637" s="159">
        <v>11.62</v>
      </c>
      <c r="F637" s="159">
        <v>24.89</v>
      </c>
      <c r="G637" s="159">
        <v>245.49</v>
      </c>
      <c r="H637" s="159">
        <v>3.2</v>
      </c>
      <c r="I637" s="123">
        <v>103</v>
      </c>
    </row>
    <row r="638" spans="1:9" ht="129.75" thickBot="1">
      <c r="A638" s="196" t="s">
        <v>37</v>
      </c>
      <c r="B638" s="135" t="s">
        <v>269</v>
      </c>
      <c r="C638" s="177" t="s">
        <v>26</v>
      </c>
      <c r="D638" s="159">
        <v>0</v>
      </c>
      <c r="E638" s="159">
        <v>0</v>
      </c>
      <c r="F638" s="159">
        <v>33.93</v>
      </c>
      <c r="G638" s="159">
        <v>131</v>
      </c>
      <c r="H638" s="159">
        <v>0</v>
      </c>
      <c r="I638" s="123">
        <v>22</v>
      </c>
    </row>
    <row r="639" spans="1:9" ht="129.75" thickBot="1">
      <c r="A639" s="197"/>
      <c r="B639" s="113" t="s">
        <v>75</v>
      </c>
      <c r="C639" s="87">
        <v>50</v>
      </c>
      <c r="D639" s="159">
        <v>2.8</v>
      </c>
      <c r="E639" s="159">
        <v>0.6</v>
      </c>
      <c r="F639" s="159">
        <v>24.7</v>
      </c>
      <c r="G639" s="159">
        <v>116</v>
      </c>
      <c r="H639" s="159">
        <v>0</v>
      </c>
      <c r="I639" s="124" t="s">
        <v>37</v>
      </c>
    </row>
    <row r="640" spans="1:9" ht="65.25" thickBot="1">
      <c r="A640" s="81"/>
      <c r="B640" s="160" t="s">
        <v>31</v>
      </c>
      <c r="C640" s="87">
        <v>722</v>
      </c>
      <c r="D640" s="158">
        <f>SUM(D635:D639)</f>
        <v>21.500000000000004</v>
      </c>
      <c r="E640" s="158">
        <f>SUM(E635:E639)</f>
        <v>20.83</v>
      </c>
      <c r="F640" s="158">
        <f>SUM(F635:F639)</f>
        <v>101.24</v>
      </c>
      <c r="G640" s="158">
        <f>SUM(G635:G639)</f>
        <v>687.1600000000001</v>
      </c>
      <c r="H640" s="158">
        <f>SUM(H635:H639)</f>
        <v>9.370000000000001</v>
      </c>
      <c r="I640" s="123"/>
    </row>
    <row r="641" spans="1:9" ht="65.25" thickBot="1">
      <c r="A641" s="196">
        <v>21</v>
      </c>
      <c r="B641" s="239" t="s">
        <v>122</v>
      </c>
      <c r="C641" s="240"/>
      <c r="D641" s="240"/>
      <c r="E641" s="240"/>
      <c r="F641" s="240"/>
      <c r="G641" s="240"/>
      <c r="H641" s="240"/>
      <c r="I641" s="241"/>
    </row>
    <row r="642" spans="1:9" ht="129.75" thickBot="1">
      <c r="A642" s="196"/>
      <c r="B642" s="113" t="s">
        <v>237</v>
      </c>
      <c r="C642" s="85" t="s">
        <v>26</v>
      </c>
      <c r="D642" s="158">
        <v>5.8</v>
      </c>
      <c r="E642" s="158">
        <v>6.33</v>
      </c>
      <c r="F642" s="158">
        <v>8</v>
      </c>
      <c r="G642" s="158">
        <v>118</v>
      </c>
      <c r="H642" s="158">
        <v>1.4</v>
      </c>
      <c r="I642" s="124">
        <v>8.9</v>
      </c>
    </row>
    <row r="643" spans="1:9" ht="258.75" thickBot="1">
      <c r="A643" s="196"/>
      <c r="B643" s="135" t="s">
        <v>306</v>
      </c>
      <c r="C643" s="86" t="s">
        <v>39</v>
      </c>
      <c r="D643" s="159">
        <v>1.8</v>
      </c>
      <c r="E643" s="159">
        <v>2.4</v>
      </c>
      <c r="F643" s="159">
        <v>25.71</v>
      </c>
      <c r="G643" s="159">
        <v>154.29</v>
      </c>
      <c r="H643" s="159">
        <v>0</v>
      </c>
      <c r="I643" s="124" t="s">
        <v>37</v>
      </c>
    </row>
    <row r="644" spans="1:9" ht="65.25" thickBot="1">
      <c r="A644" s="147"/>
      <c r="B644" s="113" t="s">
        <v>7</v>
      </c>
      <c r="C644" s="87">
        <f>C642+C643</f>
        <v>260</v>
      </c>
      <c r="D644" s="159">
        <f>SUM(D642:D643)</f>
        <v>7.6</v>
      </c>
      <c r="E644" s="159">
        <f>SUM(E642:E643)</f>
        <v>8.73</v>
      </c>
      <c r="F644" s="159">
        <f>SUM(F642:F643)</f>
        <v>33.71</v>
      </c>
      <c r="G644" s="159">
        <f>SUM(G642:G643)</f>
        <v>272.28999999999996</v>
      </c>
      <c r="H644" s="159">
        <f>SUM(H642:H643)</f>
        <v>1.4</v>
      </c>
      <c r="I644" s="124"/>
    </row>
    <row r="645" spans="1:9" ht="65.25" thickBot="1">
      <c r="A645" s="197"/>
      <c r="B645" s="246" t="s">
        <v>35</v>
      </c>
      <c r="C645" s="247"/>
      <c r="D645" s="247"/>
      <c r="E645" s="247"/>
      <c r="F645" s="247"/>
      <c r="G645" s="247"/>
      <c r="H645" s="247"/>
      <c r="I645" s="248"/>
    </row>
    <row r="646" spans="1:9" ht="129.75" thickBot="1">
      <c r="A646" s="197"/>
      <c r="B646" s="162" t="s">
        <v>250</v>
      </c>
      <c r="C646" s="186" t="s">
        <v>275</v>
      </c>
      <c r="D646" s="157">
        <v>20</v>
      </c>
      <c r="E646" s="157">
        <v>16.54</v>
      </c>
      <c r="F646" s="157">
        <v>52.12</v>
      </c>
      <c r="G646" s="157">
        <v>437.41</v>
      </c>
      <c r="H646" s="157">
        <v>0.37</v>
      </c>
      <c r="I646" s="131">
        <v>63</v>
      </c>
    </row>
    <row r="647" spans="1:9" ht="65.25" thickBot="1">
      <c r="A647" s="197">
        <v>13</v>
      </c>
      <c r="B647" s="113" t="s">
        <v>17</v>
      </c>
      <c r="C647" s="87">
        <v>180</v>
      </c>
      <c r="D647" s="159">
        <v>2.3</v>
      </c>
      <c r="E647" s="159">
        <v>3.44</v>
      </c>
      <c r="F647" s="159">
        <v>16.89</v>
      </c>
      <c r="G647" s="159">
        <f>D647*4+E647*9+F647*4</f>
        <v>107.72</v>
      </c>
      <c r="H647" s="175">
        <v>1.33</v>
      </c>
      <c r="I647" s="124">
        <v>16</v>
      </c>
    </row>
    <row r="648" spans="1:9" ht="194.25" thickBot="1">
      <c r="A648" s="196" t="s">
        <v>37</v>
      </c>
      <c r="B648" s="113" t="s">
        <v>204</v>
      </c>
      <c r="C648" s="85" t="s">
        <v>339</v>
      </c>
      <c r="D648" s="159">
        <v>0.44</v>
      </c>
      <c r="E648" s="159">
        <v>0.44</v>
      </c>
      <c r="F648" s="159">
        <v>10.83</v>
      </c>
      <c r="G648" s="159">
        <v>51.87</v>
      </c>
      <c r="H648" s="159">
        <v>11.05</v>
      </c>
      <c r="I648" s="124">
        <v>14</v>
      </c>
    </row>
    <row r="649" spans="1:9" ht="65.25" thickBot="1">
      <c r="A649" s="147"/>
      <c r="B649" s="113" t="s">
        <v>7</v>
      </c>
      <c r="C649" s="87">
        <v>480</v>
      </c>
      <c r="D649" s="158">
        <f>D646+D647+D648</f>
        <v>22.740000000000002</v>
      </c>
      <c r="E649" s="158">
        <f>E646+E647+E648</f>
        <v>20.42</v>
      </c>
      <c r="F649" s="158">
        <f>F646+F647+F648</f>
        <v>79.83999999999999</v>
      </c>
      <c r="G649" s="158">
        <f>G646+G647+G648</f>
        <v>597</v>
      </c>
      <c r="H649" s="158">
        <f>H646+H647+H648</f>
        <v>12.75</v>
      </c>
      <c r="I649" s="168"/>
    </row>
    <row r="650" spans="1:9" ht="65.25" thickBot="1">
      <c r="A650" s="196"/>
      <c r="B650" s="113"/>
      <c r="C650" s="86"/>
      <c r="D650" s="151" t="s">
        <v>1</v>
      </c>
      <c r="E650" s="152" t="s">
        <v>2</v>
      </c>
      <c r="F650" s="152" t="s">
        <v>3</v>
      </c>
      <c r="G650" s="83" t="s">
        <v>4</v>
      </c>
      <c r="H650" s="152" t="s">
        <v>5</v>
      </c>
      <c r="I650" s="124"/>
    </row>
    <row r="651" spans="1:9" ht="129" thickBot="1">
      <c r="A651" s="196"/>
      <c r="B651" s="166" t="s">
        <v>147</v>
      </c>
      <c r="C651" s="86"/>
      <c r="D651" s="159">
        <f>D630+D633+D640+D644+D649</f>
        <v>63.11000000000001</v>
      </c>
      <c r="E651" s="159">
        <f>E630+E633+E640+E644+E649</f>
        <v>65.44</v>
      </c>
      <c r="F651" s="159">
        <f>F630+F633+F640+F644+F649</f>
        <v>295.39</v>
      </c>
      <c r="G651" s="159">
        <f>G630+G633+G640+G644+G649</f>
        <v>2065.12</v>
      </c>
      <c r="H651" s="159">
        <f>H630+H633+H640+H644+H649</f>
        <v>28.8</v>
      </c>
      <c r="I651" s="124"/>
    </row>
    <row r="652" spans="1:9" ht="65.25" thickBot="1">
      <c r="A652" s="196"/>
      <c r="B652" s="166" t="s">
        <v>12</v>
      </c>
      <c r="C652" s="86"/>
      <c r="D652" s="159">
        <v>54</v>
      </c>
      <c r="E652" s="159">
        <v>60</v>
      </c>
      <c r="F652" s="159">
        <v>261</v>
      </c>
      <c r="G652" s="159">
        <v>1800</v>
      </c>
      <c r="H652" s="159">
        <v>50</v>
      </c>
      <c r="I652" s="124"/>
    </row>
    <row r="653" spans="1:9" ht="192.75" thickBot="1">
      <c r="A653" s="147"/>
      <c r="B653" s="167" t="s">
        <v>13</v>
      </c>
      <c r="C653" s="150"/>
      <c r="D653" s="137">
        <f>D651*100/D652</f>
        <v>116.87037037037038</v>
      </c>
      <c r="E653" s="137">
        <f>E651*100/E652</f>
        <v>109.06666666666666</v>
      </c>
      <c r="F653" s="137">
        <f>F651*100/F652</f>
        <v>113.17624521072797</v>
      </c>
      <c r="G653" s="137">
        <f>G651*100/G652</f>
        <v>114.72888888888889</v>
      </c>
      <c r="H653" s="137">
        <f>H651*100/H652</f>
        <v>57.6</v>
      </c>
      <c r="I653" s="168"/>
    </row>
    <row r="654" spans="1:9" ht="64.5">
      <c r="A654" s="172"/>
      <c r="B654" s="1" t="s">
        <v>87</v>
      </c>
      <c r="C654" s="1"/>
      <c r="E654" s="171"/>
      <c r="F654" s="171"/>
      <c r="G654" s="171"/>
      <c r="H654" s="171"/>
      <c r="I654" s="172"/>
    </row>
    <row r="655" spans="1:9" ht="75">
      <c r="A655" s="172"/>
      <c r="B655" s="1" t="s">
        <v>349</v>
      </c>
      <c r="I655" s="172"/>
    </row>
    <row r="656" spans="1:9" ht="64.5">
      <c r="A656" s="172"/>
      <c r="B656" s="1" t="s">
        <v>85</v>
      </c>
      <c r="I656" s="172"/>
    </row>
    <row r="657" spans="1:9" ht="75">
      <c r="A657" s="172"/>
      <c r="B657" s="1" t="s">
        <v>350</v>
      </c>
      <c r="C657" s="1"/>
      <c r="E657" s="171"/>
      <c r="F657" s="171"/>
      <c r="G657" s="171"/>
      <c r="H657" s="171"/>
      <c r="I657" s="172"/>
    </row>
    <row r="658" spans="1:9" ht="64.5">
      <c r="A658" s="172"/>
      <c r="B658" s="1" t="s">
        <v>131</v>
      </c>
      <c r="C658" s="1"/>
      <c r="E658" s="171"/>
      <c r="F658" s="171"/>
      <c r="G658" s="171"/>
      <c r="H658" s="171"/>
      <c r="I658" s="172"/>
    </row>
    <row r="659" spans="1:9" ht="65.25" thickBot="1">
      <c r="A659" s="172"/>
      <c r="B659" s="1" t="s">
        <v>84</v>
      </c>
      <c r="I659" s="172"/>
    </row>
    <row r="660" spans="1:9" ht="65.25" thickBot="1">
      <c r="A660" s="172"/>
      <c r="B660" s="265" t="s">
        <v>57</v>
      </c>
      <c r="C660" s="266"/>
      <c r="D660" s="266"/>
      <c r="E660" s="266"/>
      <c r="F660" s="266"/>
      <c r="G660" s="266"/>
      <c r="H660" s="266"/>
      <c r="I660" s="267"/>
    </row>
    <row r="661" spans="1:9" ht="65.25" thickBot="1">
      <c r="A661" s="253" t="s">
        <v>33</v>
      </c>
      <c r="B661" s="242" t="s">
        <v>94</v>
      </c>
      <c r="C661" s="294" t="s">
        <v>95</v>
      </c>
      <c r="D661" s="239" t="s">
        <v>25</v>
      </c>
      <c r="E661" s="240"/>
      <c r="F661" s="241"/>
      <c r="G661" s="242" t="s">
        <v>58</v>
      </c>
      <c r="H661" s="242" t="s">
        <v>107</v>
      </c>
      <c r="I661" s="244" t="s">
        <v>106</v>
      </c>
    </row>
    <row r="662" spans="1:9" ht="65.25" thickBot="1">
      <c r="A662" s="254"/>
      <c r="B662" s="243"/>
      <c r="C662" s="260"/>
      <c r="D662" s="151" t="s">
        <v>1</v>
      </c>
      <c r="E662" s="152" t="s">
        <v>2</v>
      </c>
      <c r="F662" s="152" t="s">
        <v>3</v>
      </c>
      <c r="G662" s="243"/>
      <c r="H662" s="243"/>
      <c r="I662" s="245"/>
    </row>
    <row r="663" spans="1:9" ht="65.25" thickBot="1">
      <c r="A663" s="148"/>
      <c r="B663" s="153" t="s">
        <v>139</v>
      </c>
      <c r="C663" s="154"/>
      <c r="D663" s="154"/>
      <c r="E663" s="154"/>
      <c r="F663" s="154"/>
      <c r="G663" s="154"/>
      <c r="H663" s="154"/>
      <c r="I663" s="155"/>
    </row>
    <row r="664" spans="1:9" ht="65.25" thickBot="1">
      <c r="A664" s="148"/>
      <c r="B664" s="239" t="s">
        <v>6</v>
      </c>
      <c r="C664" s="240"/>
      <c r="D664" s="240"/>
      <c r="E664" s="240"/>
      <c r="F664" s="240"/>
      <c r="G664" s="240"/>
      <c r="H664" s="240"/>
      <c r="I664" s="241"/>
    </row>
    <row r="665" spans="1:9" ht="129.75" thickBot="1">
      <c r="A665" s="196"/>
      <c r="B665" s="132" t="s">
        <v>171</v>
      </c>
      <c r="C665" s="182" t="s">
        <v>26</v>
      </c>
      <c r="D665" s="157">
        <v>6.68</v>
      </c>
      <c r="E665" s="157">
        <v>7.33</v>
      </c>
      <c r="F665" s="157">
        <v>21.85</v>
      </c>
      <c r="G665" s="157">
        <v>179</v>
      </c>
      <c r="H665" s="157">
        <v>1.17</v>
      </c>
      <c r="I665" s="131">
        <v>1</v>
      </c>
    </row>
    <row r="666" spans="1:9" ht="65.25" thickBot="1">
      <c r="A666" s="196"/>
      <c r="B666" s="160" t="s">
        <v>8</v>
      </c>
      <c r="C666" s="177" t="s">
        <v>92</v>
      </c>
      <c r="D666" s="159">
        <v>0</v>
      </c>
      <c r="E666" s="159">
        <v>0</v>
      </c>
      <c r="F666" s="159">
        <v>11.98</v>
      </c>
      <c r="G666" s="159">
        <v>48</v>
      </c>
      <c r="H666" s="159">
        <v>0</v>
      </c>
      <c r="I666" s="123">
        <v>25</v>
      </c>
    </row>
    <row r="667" spans="1:9" ht="129.75" thickBot="1">
      <c r="A667" s="196">
        <v>16</v>
      </c>
      <c r="B667" s="113" t="s">
        <v>42</v>
      </c>
      <c r="C667" s="86" t="s">
        <v>318</v>
      </c>
      <c r="D667" s="159">
        <v>4.5</v>
      </c>
      <c r="E667" s="159">
        <v>6.92</v>
      </c>
      <c r="F667" s="159">
        <v>24.66</v>
      </c>
      <c r="G667" s="159">
        <f>D667*4+E667*9+F667*4</f>
        <v>178.92000000000002</v>
      </c>
      <c r="H667" s="159">
        <v>0.07</v>
      </c>
      <c r="I667" s="124">
        <v>3</v>
      </c>
    </row>
    <row r="668" spans="1:9" ht="65.25" thickBot="1">
      <c r="A668" s="196"/>
      <c r="B668" s="113" t="s">
        <v>7</v>
      </c>
      <c r="C668" s="86" t="s">
        <v>330</v>
      </c>
      <c r="D668" s="159">
        <f>SUM(D665:D667)</f>
        <v>11.18</v>
      </c>
      <c r="E668" s="159">
        <f>SUM(E665:E667)</f>
        <v>14.25</v>
      </c>
      <c r="F668" s="159">
        <f>SUM(F665:F667)</f>
        <v>58.489999999999995</v>
      </c>
      <c r="G668" s="159">
        <f>SUM(G665:G667)</f>
        <v>405.92</v>
      </c>
      <c r="H668" s="159">
        <f>SUM(H665:H667)</f>
        <v>1.24</v>
      </c>
      <c r="I668" s="124"/>
    </row>
    <row r="669" spans="1:9" ht="65.25" thickBot="1">
      <c r="A669" s="81"/>
      <c r="B669" s="239" t="s">
        <v>59</v>
      </c>
      <c r="C669" s="240"/>
      <c r="D669" s="240"/>
      <c r="E669" s="240"/>
      <c r="F669" s="240"/>
      <c r="G669" s="240"/>
      <c r="H669" s="240"/>
      <c r="I669" s="241"/>
    </row>
    <row r="670" spans="1:9" ht="65.25" thickBot="1">
      <c r="A670" s="196" t="s">
        <v>37</v>
      </c>
      <c r="B670" s="160" t="s">
        <v>129</v>
      </c>
      <c r="C670" s="161" t="s">
        <v>27</v>
      </c>
      <c r="D670" s="159">
        <v>0.2</v>
      </c>
      <c r="E670" s="159">
        <v>0.1</v>
      </c>
      <c r="F670" s="159">
        <v>10.1</v>
      </c>
      <c r="G670" s="159">
        <v>46</v>
      </c>
      <c r="H670" s="159">
        <v>2</v>
      </c>
      <c r="I670" s="124" t="s">
        <v>37</v>
      </c>
    </row>
    <row r="671" spans="1:9" ht="65.25" thickBot="1">
      <c r="A671" s="196"/>
      <c r="B671" s="113" t="s">
        <v>7</v>
      </c>
      <c r="C671" s="85" t="s">
        <v>27</v>
      </c>
      <c r="D671" s="159">
        <f>SUM(D670)</f>
        <v>0.2</v>
      </c>
      <c r="E671" s="159">
        <f>SUM(E670)</f>
        <v>0.1</v>
      </c>
      <c r="F671" s="159">
        <f>SUM(F670)</f>
        <v>10.1</v>
      </c>
      <c r="G671" s="159">
        <f>SUM(G670)</f>
        <v>46</v>
      </c>
      <c r="H671" s="159">
        <f>SUM(H670)</f>
        <v>2</v>
      </c>
      <c r="I671" s="124"/>
    </row>
    <row r="672" spans="1:9" ht="65.25" thickBot="1">
      <c r="A672" s="148"/>
      <c r="B672" s="239" t="s">
        <v>34</v>
      </c>
      <c r="C672" s="240"/>
      <c r="D672" s="240"/>
      <c r="E672" s="240"/>
      <c r="F672" s="240"/>
      <c r="G672" s="240"/>
      <c r="H672" s="240"/>
      <c r="I672" s="241"/>
    </row>
    <row r="673" spans="1:9" ht="65.25" thickBot="1">
      <c r="A673" s="148"/>
      <c r="B673" s="162" t="s">
        <v>265</v>
      </c>
      <c r="C673" s="163" t="s">
        <v>39</v>
      </c>
      <c r="D673" s="157">
        <v>1.06</v>
      </c>
      <c r="E673" s="157">
        <v>4.04</v>
      </c>
      <c r="F673" s="157">
        <v>11.92</v>
      </c>
      <c r="G673" s="157">
        <v>88</v>
      </c>
      <c r="H673" s="157">
        <v>4.28</v>
      </c>
      <c r="I673" s="131">
        <v>71</v>
      </c>
    </row>
    <row r="674" spans="1:9" ht="129.75" thickBot="1">
      <c r="A674" s="148"/>
      <c r="B674" s="135" t="s">
        <v>316</v>
      </c>
      <c r="C674" s="85" t="s">
        <v>289</v>
      </c>
      <c r="D674" s="159">
        <v>4.42</v>
      </c>
      <c r="E674" s="159">
        <v>4.85</v>
      </c>
      <c r="F674" s="159">
        <v>7.45</v>
      </c>
      <c r="G674" s="159">
        <v>101.67</v>
      </c>
      <c r="H674" s="159">
        <v>8.73</v>
      </c>
      <c r="I674" s="124">
        <v>104</v>
      </c>
    </row>
    <row r="675" spans="1:9" ht="65.25" thickBot="1">
      <c r="A675" s="148"/>
      <c r="B675" s="132" t="s">
        <v>159</v>
      </c>
      <c r="C675" s="182" t="s">
        <v>161</v>
      </c>
      <c r="D675" s="157">
        <v>7.01</v>
      </c>
      <c r="E675" s="157">
        <v>9.43</v>
      </c>
      <c r="F675" s="157">
        <v>2.9</v>
      </c>
      <c r="G675" s="157">
        <v>142.5</v>
      </c>
      <c r="H675" s="157">
        <v>0.08</v>
      </c>
      <c r="I675" s="131">
        <v>105</v>
      </c>
    </row>
    <row r="676" spans="1:9" ht="65.25" thickBot="1">
      <c r="A676" s="148"/>
      <c r="B676" s="113" t="s">
        <v>41</v>
      </c>
      <c r="C676" s="84">
        <v>130</v>
      </c>
      <c r="D676" s="159">
        <v>2.4</v>
      </c>
      <c r="E676" s="159">
        <v>4.53</v>
      </c>
      <c r="F676" s="159">
        <v>15.66</v>
      </c>
      <c r="G676" s="159">
        <v>112.95</v>
      </c>
      <c r="H676" s="159">
        <v>13.23</v>
      </c>
      <c r="I676" s="123">
        <v>32</v>
      </c>
    </row>
    <row r="677" spans="1:9" ht="129.75" thickBot="1">
      <c r="A677" s="196">
        <v>20</v>
      </c>
      <c r="B677" s="113" t="s">
        <v>235</v>
      </c>
      <c r="C677" s="87">
        <v>180</v>
      </c>
      <c r="D677" s="159">
        <v>0.29</v>
      </c>
      <c r="E677" s="159">
        <v>0.13</v>
      </c>
      <c r="F677" s="159">
        <v>17.51</v>
      </c>
      <c r="G677" s="159">
        <v>72</v>
      </c>
      <c r="H677" s="159">
        <v>59</v>
      </c>
      <c r="I677" s="124">
        <v>33</v>
      </c>
    </row>
    <row r="678" spans="1:9" ht="129.75" thickBot="1">
      <c r="A678" s="196" t="s">
        <v>37</v>
      </c>
      <c r="B678" s="113" t="s">
        <v>75</v>
      </c>
      <c r="C678" s="87">
        <v>50</v>
      </c>
      <c r="D678" s="159">
        <v>2.8</v>
      </c>
      <c r="E678" s="159">
        <v>0.6</v>
      </c>
      <c r="F678" s="159">
        <v>24.7</v>
      </c>
      <c r="G678" s="159">
        <v>116</v>
      </c>
      <c r="H678" s="159">
        <v>0</v>
      </c>
      <c r="I678" s="124" t="s">
        <v>37</v>
      </c>
    </row>
    <row r="679" spans="1:9" ht="65.25" thickBot="1">
      <c r="A679" s="197"/>
      <c r="B679" s="160" t="s">
        <v>31</v>
      </c>
      <c r="C679" s="87">
        <v>708</v>
      </c>
      <c r="D679" s="158">
        <f>SUM(D673:D678)</f>
        <v>17.98</v>
      </c>
      <c r="E679" s="158">
        <f>SUM(E673:E678)</f>
        <v>23.580000000000002</v>
      </c>
      <c r="F679" s="158">
        <f>SUM(F673:F678)</f>
        <v>80.14</v>
      </c>
      <c r="G679" s="158">
        <f>SUM(G673:G678)</f>
        <v>633.12</v>
      </c>
      <c r="H679" s="158">
        <f>SUM(H673:H678)</f>
        <v>85.32</v>
      </c>
      <c r="I679" s="123"/>
    </row>
    <row r="680" spans="1:9" ht="65.25" thickBot="1">
      <c r="A680" s="81"/>
      <c r="B680" s="239" t="s">
        <v>122</v>
      </c>
      <c r="C680" s="240"/>
      <c r="D680" s="240"/>
      <c r="E680" s="240"/>
      <c r="F680" s="240"/>
      <c r="G680" s="240"/>
      <c r="H680" s="240"/>
      <c r="I680" s="241"/>
    </row>
    <row r="681" spans="1:9" ht="129.75" thickBot="1">
      <c r="A681" s="196">
        <v>21</v>
      </c>
      <c r="B681" s="113" t="s">
        <v>237</v>
      </c>
      <c r="C681" s="85" t="s">
        <v>92</v>
      </c>
      <c r="D681" s="158">
        <v>5.22</v>
      </c>
      <c r="E681" s="158">
        <v>5.7</v>
      </c>
      <c r="F681" s="158">
        <v>7.2</v>
      </c>
      <c r="G681" s="158">
        <v>106.2</v>
      </c>
      <c r="H681" s="158">
        <v>1.26</v>
      </c>
      <c r="I681" s="124">
        <v>8.9</v>
      </c>
    </row>
    <row r="682" spans="1:9" ht="194.25" thickBot="1">
      <c r="A682" s="196">
        <v>11</v>
      </c>
      <c r="B682" s="113" t="s">
        <v>263</v>
      </c>
      <c r="C682" s="84">
        <v>70</v>
      </c>
      <c r="D682" s="159">
        <v>4.5</v>
      </c>
      <c r="E682" s="159">
        <v>3.57</v>
      </c>
      <c r="F682" s="159">
        <v>33.78</v>
      </c>
      <c r="G682" s="159">
        <v>198.33</v>
      </c>
      <c r="H682" s="159">
        <v>0.22</v>
      </c>
      <c r="I682" s="124">
        <v>106</v>
      </c>
    </row>
    <row r="683" spans="1:9" ht="65.25" thickBot="1">
      <c r="A683" s="196"/>
      <c r="B683" s="113" t="s">
        <v>7</v>
      </c>
      <c r="C683" s="87">
        <f>C681+C682</f>
        <v>250</v>
      </c>
      <c r="D683" s="159">
        <f>SUM(D681:D682)</f>
        <v>9.719999999999999</v>
      </c>
      <c r="E683" s="159">
        <f>SUM(E681:E682)</f>
        <v>9.27</v>
      </c>
      <c r="F683" s="159">
        <f>SUM(F681:F682)</f>
        <v>40.980000000000004</v>
      </c>
      <c r="G683" s="159">
        <f>SUM(G681:G682)</f>
        <v>304.53000000000003</v>
      </c>
      <c r="H683" s="159">
        <f>SUM(H681:H682)</f>
        <v>1.48</v>
      </c>
      <c r="I683" s="124"/>
    </row>
    <row r="684" spans="1:9" s="200" customFormat="1" ht="65.25" thickBot="1">
      <c r="A684" s="147"/>
      <c r="B684" s="246" t="s">
        <v>35</v>
      </c>
      <c r="C684" s="247"/>
      <c r="D684" s="247"/>
      <c r="E684" s="247"/>
      <c r="F684" s="247"/>
      <c r="G684" s="247"/>
      <c r="H684" s="247"/>
      <c r="I684" s="248"/>
    </row>
    <row r="685" spans="1:9" s="200" customFormat="1" ht="65.25" thickBot="1">
      <c r="A685" s="197">
        <v>60</v>
      </c>
      <c r="B685" s="135" t="s">
        <v>211</v>
      </c>
      <c r="C685" s="85" t="s">
        <v>165</v>
      </c>
      <c r="D685" s="159">
        <v>9.51</v>
      </c>
      <c r="E685" s="159">
        <v>3.24</v>
      </c>
      <c r="F685" s="159">
        <v>19.65</v>
      </c>
      <c r="G685" s="159">
        <v>137.5</v>
      </c>
      <c r="H685" s="159">
        <v>7.38</v>
      </c>
      <c r="I685" s="124">
        <v>107</v>
      </c>
    </row>
    <row r="686" spans="1:9" s="200" customFormat="1" ht="129.75" thickBot="1">
      <c r="A686" s="197"/>
      <c r="B686" s="113" t="s">
        <v>63</v>
      </c>
      <c r="C686" s="87">
        <v>35</v>
      </c>
      <c r="D686" s="159">
        <v>2.8</v>
      </c>
      <c r="E686" s="159">
        <v>0.35</v>
      </c>
      <c r="F686" s="159">
        <v>16.87</v>
      </c>
      <c r="G686" s="159">
        <v>82.6</v>
      </c>
      <c r="H686" s="159">
        <v>0</v>
      </c>
      <c r="I686" s="124" t="s">
        <v>37</v>
      </c>
    </row>
    <row r="687" spans="1:9" ht="65.25" thickBot="1">
      <c r="A687" s="199">
        <v>59</v>
      </c>
      <c r="B687" s="160" t="s">
        <v>8</v>
      </c>
      <c r="C687" s="177" t="s">
        <v>92</v>
      </c>
      <c r="D687" s="159">
        <v>0</v>
      </c>
      <c r="E687" s="159">
        <v>0</v>
      </c>
      <c r="F687" s="159">
        <v>11.98</v>
      </c>
      <c r="G687" s="159">
        <v>48</v>
      </c>
      <c r="H687" s="159">
        <v>0</v>
      </c>
      <c r="I687" s="123">
        <v>25</v>
      </c>
    </row>
    <row r="688" spans="1:9" ht="194.25" thickBot="1">
      <c r="A688" s="196"/>
      <c r="B688" s="113" t="s">
        <v>204</v>
      </c>
      <c r="C688" s="85" t="s">
        <v>77</v>
      </c>
      <c r="D688" s="159">
        <v>0.28</v>
      </c>
      <c r="E688" s="159">
        <v>0.28</v>
      </c>
      <c r="F688" s="159">
        <v>6.89</v>
      </c>
      <c r="G688" s="159">
        <v>33.01</v>
      </c>
      <c r="H688" s="159">
        <v>7.03</v>
      </c>
      <c r="I688" s="124">
        <v>14</v>
      </c>
    </row>
    <row r="689" spans="1:9" ht="65.25" thickBot="1">
      <c r="A689" s="147"/>
      <c r="B689" s="113" t="s">
        <v>7</v>
      </c>
      <c r="C689" s="87">
        <f>C685+C686+C687+C688</f>
        <v>535</v>
      </c>
      <c r="D689" s="159">
        <f>SUM(D685:D688)</f>
        <v>12.589999999999998</v>
      </c>
      <c r="E689" s="159">
        <f>SUM(E685:E688)</f>
        <v>3.87</v>
      </c>
      <c r="F689" s="159">
        <f>SUM(F685:F688)</f>
        <v>55.39</v>
      </c>
      <c r="G689" s="159">
        <f>SUM(G685:G688)</f>
        <v>301.11</v>
      </c>
      <c r="H689" s="159">
        <f>SUM(H685:H688)</f>
        <v>14.41</v>
      </c>
      <c r="I689" s="168"/>
    </row>
    <row r="690" spans="1:9" ht="65.25" thickBot="1">
      <c r="A690" s="196"/>
      <c r="B690" s="113"/>
      <c r="C690" s="86"/>
      <c r="D690" s="151" t="s">
        <v>1</v>
      </c>
      <c r="E690" s="152" t="s">
        <v>2</v>
      </c>
      <c r="F690" s="152" t="s">
        <v>3</v>
      </c>
      <c r="G690" s="83" t="s">
        <v>4</v>
      </c>
      <c r="H690" s="152" t="s">
        <v>5</v>
      </c>
      <c r="I690" s="124"/>
    </row>
    <row r="691" spans="1:9" ht="129" thickBot="1">
      <c r="A691" s="196"/>
      <c r="B691" s="166" t="s">
        <v>155</v>
      </c>
      <c r="C691" s="86"/>
      <c r="D691" s="159">
        <f>D668+D671+D679+D683+D689</f>
        <v>51.669999999999995</v>
      </c>
      <c r="E691" s="159">
        <f>E668+E671+E679+E683+E689</f>
        <v>51.07</v>
      </c>
      <c r="F691" s="159">
        <f>F668+F671+F679+F683+F689</f>
        <v>245.09999999999997</v>
      </c>
      <c r="G691" s="159">
        <f>G668+G671+G679+G683+G689</f>
        <v>1690.6799999999998</v>
      </c>
      <c r="H691" s="159">
        <f>H668+H671+H679+H683+H689</f>
        <v>104.44999999999999</v>
      </c>
      <c r="I691" s="124"/>
    </row>
    <row r="692" spans="1:9" ht="65.25" thickBot="1">
      <c r="A692" s="196"/>
      <c r="B692" s="166" t="s">
        <v>12</v>
      </c>
      <c r="C692" s="86"/>
      <c r="D692" s="159">
        <v>54</v>
      </c>
      <c r="E692" s="159">
        <v>60</v>
      </c>
      <c r="F692" s="159">
        <v>261</v>
      </c>
      <c r="G692" s="159">
        <v>1800</v>
      </c>
      <c r="H692" s="159">
        <v>50</v>
      </c>
      <c r="I692" s="124"/>
    </row>
    <row r="693" spans="1:9" ht="192.75" thickBot="1">
      <c r="A693" s="92"/>
      <c r="B693" s="167" t="s">
        <v>13</v>
      </c>
      <c r="C693" s="150"/>
      <c r="D693" s="137">
        <f>D691*100/D692</f>
        <v>95.68518518518516</v>
      </c>
      <c r="E693" s="137">
        <f>E691*100/E692</f>
        <v>85.11666666666666</v>
      </c>
      <c r="F693" s="137">
        <f>F691*100/F692</f>
        <v>93.90804597701148</v>
      </c>
      <c r="G693" s="137">
        <f>G691*100/G692</f>
        <v>93.92666666666665</v>
      </c>
      <c r="H693" s="137">
        <f>H691*100/H692</f>
        <v>208.89999999999998</v>
      </c>
      <c r="I693" s="168"/>
    </row>
    <row r="694" spans="1:9" ht="64.5">
      <c r="A694" s="172"/>
      <c r="B694" s="1" t="s">
        <v>87</v>
      </c>
      <c r="C694" s="1"/>
      <c r="E694" s="171"/>
      <c r="F694" s="171"/>
      <c r="G694" s="171"/>
      <c r="H694" s="171"/>
      <c r="I694" s="172"/>
    </row>
    <row r="695" spans="1:9" ht="75">
      <c r="A695" s="172"/>
      <c r="B695" s="1" t="s">
        <v>349</v>
      </c>
      <c r="I695" s="172"/>
    </row>
    <row r="696" spans="1:9" ht="64.5">
      <c r="A696" s="172"/>
      <c r="B696" s="1" t="s">
        <v>85</v>
      </c>
      <c r="I696" s="172"/>
    </row>
    <row r="697" spans="1:9" ht="75">
      <c r="A697" s="172"/>
      <c r="B697" s="1" t="s">
        <v>350</v>
      </c>
      <c r="C697" s="1"/>
      <c r="E697" s="171"/>
      <c r="F697" s="171"/>
      <c r="G697" s="171"/>
      <c r="H697" s="171"/>
      <c r="I697" s="172"/>
    </row>
    <row r="698" spans="1:9" ht="64.5">
      <c r="A698" s="172"/>
      <c r="B698" s="1" t="s">
        <v>131</v>
      </c>
      <c r="C698" s="1"/>
      <c r="E698" s="171"/>
      <c r="F698" s="171"/>
      <c r="G698" s="171"/>
      <c r="H698" s="171"/>
      <c r="I698" s="172"/>
    </row>
    <row r="699" spans="1:9" ht="65.25" thickBot="1">
      <c r="A699" s="172"/>
      <c r="B699" s="1" t="s">
        <v>84</v>
      </c>
      <c r="I699" s="172"/>
    </row>
    <row r="700" spans="1:9" ht="65.25" thickBot="1">
      <c r="A700" s="255" t="s">
        <v>33</v>
      </c>
      <c r="B700" s="242" t="s">
        <v>94</v>
      </c>
      <c r="C700" s="294" t="s">
        <v>95</v>
      </c>
      <c r="D700" s="239" t="s">
        <v>25</v>
      </c>
      <c r="E700" s="240"/>
      <c r="F700" s="241"/>
      <c r="G700" s="242" t="s">
        <v>58</v>
      </c>
      <c r="H700" s="242" t="s">
        <v>107</v>
      </c>
      <c r="I700" s="244" t="s">
        <v>106</v>
      </c>
    </row>
    <row r="701" spans="1:9" ht="65.25" thickBot="1">
      <c r="A701" s="254"/>
      <c r="B701" s="243"/>
      <c r="C701" s="260"/>
      <c r="D701" s="151" t="s">
        <v>1</v>
      </c>
      <c r="E701" s="152" t="s">
        <v>2</v>
      </c>
      <c r="F701" s="152" t="s">
        <v>3</v>
      </c>
      <c r="G701" s="243"/>
      <c r="H701" s="243"/>
      <c r="I701" s="245"/>
    </row>
    <row r="702" spans="1:9" ht="65.25" thickBot="1">
      <c r="A702" s="148"/>
      <c r="B702" s="153" t="s">
        <v>142</v>
      </c>
      <c r="C702" s="154"/>
      <c r="D702" s="154"/>
      <c r="E702" s="154"/>
      <c r="F702" s="154"/>
      <c r="G702" s="154"/>
      <c r="H702" s="154"/>
      <c r="I702" s="155"/>
    </row>
    <row r="703" spans="1:9" ht="65.25" thickBot="1">
      <c r="A703" s="148"/>
      <c r="B703" s="239" t="s">
        <v>6</v>
      </c>
      <c r="C703" s="240"/>
      <c r="D703" s="240"/>
      <c r="E703" s="240"/>
      <c r="F703" s="240"/>
      <c r="G703" s="240"/>
      <c r="H703" s="240"/>
      <c r="I703" s="241"/>
    </row>
    <row r="704" spans="1:9" ht="129.75" thickBot="1">
      <c r="A704" s="197">
        <v>45</v>
      </c>
      <c r="B704" s="165" t="s">
        <v>193</v>
      </c>
      <c r="C704" s="87">
        <v>200</v>
      </c>
      <c r="D704" s="158">
        <v>6.22</v>
      </c>
      <c r="E704" s="158">
        <v>7.14</v>
      </c>
      <c r="F704" s="158">
        <v>25.94</v>
      </c>
      <c r="G704" s="158">
        <v>191</v>
      </c>
      <c r="H704" s="158">
        <v>1.95</v>
      </c>
      <c r="I704" s="124">
        <v>15</v>
      </c>
    </row>
    <row r="705" spans="1:9" ht="129.75" thickBot="1">
      <c r="A705" s="196"/>
      <c r="B705" s="113" t="s">
        <v>88</v>
      </c>
      <c r="C705" s="87">
        <v>180</v>
      </c>
      <c r="D705" s="158">
        <v>2.5</v>
      </c>
      <c r="E705" s="158">
        <v>3.5</v>
      </c>
      <c r="F705" s="158">
        <v>17.01</v>
      </c>
      <c r="G705" s="158">
        <v>109.54</v>
      </c>
      <c r="H705" s="158">
        <v>1.33</v>
      </c>
      <c r="I705" s="124">
        <v>36</v>
      </c>
    </row>
    <row r="706" spans="1:9" ht="65.25" thickBot="1">
      <c r="A706" s="196">
        <v>2</v>
      </c>
      <c r="B706" s="113" t="s">
        <v>40</v>
      </c>
      <c r="C706" s="177" t="s">
        <v>320</v>
      </c>
      <c r="D706" s="159">
        <v>2.8</v>
      </c>
      <c r="E706" s="159">
        <v>4.69</v>
      </c>
      <c r="F706" s="159">
        <v>24.68</v>
      </c>
      <c r="G706" s="159">
        <f>D706*4+E706*9+F706*4</f>
        <v>152.13</v>
      </c>
      <c r="H706" s="159">
        <v>0</v>
      </c>
      <c r="I706" s="124">
        <v>27</v>
      </c>
    </row>
    <row r="707" spans="1:9" ht="65.25" thickBot="1">
      <c r="A707" s="196">
        <v>3</v>
      </c>
      <c r="B707" s="113" t="s">
        <v>7</v>
      </c>
      <c r="C707" s="86" t="s">
        <v>332</v>
      </c>
      <c r="D707" s="159">
        <f>SUM(D704:D706)</f>
        <v>11.52</v>
      </c>
      <c r="E707" s="159">
        <f>SUM(E704:E706)</f>
        <v>15.330000000000002</v>
      </c>
      <c r="F707" s="159">
        <f>SUM(F704:F706)</f>
        <v>67.63</v>
      </c>
      <c r="G707" s="159">
        <f>SUM(G704:G706)</f>
        <v>452.67</v>
      </c>
      <c r="H707" s="159">
        <f>SUM(H704:H706)</f>
        <v>3.2800000000000002</v>
      </c>
      <c r="I707" s="124"/>
    </row>
    <row r="708" spans="1:9" ht="65.25" thickBot="1">
      <c r="A708" s="196"/>
      <c r="B708" s="239" t="s">
        <v>59</v>
      </c>
      <c r="C708" s="240"/>
      <c r="D708" s="240"/>
      <c r="E708" s="240"/>
      <c r="F708" s="240"/>
      <c r="G708" s="240"/>
      <c r="H708" s="240"/>
      <c r="I708" s="241"/>
    </row>
    <row r="709" spans="1:9" ht="65.25" thickBot="1">
      <c r="A709" s="81"/>
      <c r="B709" s="160" t="s">
        <v>129</v>
      </c>
      <c r="C709" s="161" t="s">
        <v>27</v>
      </c>
      <c r="D709" s="159">
        <v>0.2</v>
      </c>
      <c r="E709" s="159">
        <v>0.1</v>
      </c>
      <c r="F709" s="159">
        <v>10.1</v>
      </c>
      <c r="G709" s="159">
        <v>46</v>
      </c>
      <c r="H709" s="159">
        <v>2</v>
      </c>
      <c r="I709" s="124" t="s">
        <v>37</v>
      </c>
    </row>
    <row r="710" spans="1:9" ht="65.25" thickBot="1">
      <c r="A710" s="196" t="s">
        <v>37</v>
      </c>
      <c r="B710" s="113" t="s">
        <v>7</v>
      </c>
      <c r="C710" s="85" t="s">
        <v>27</v>
      </c>
      <c r="D710" s="159">
        <f>SUM(D709)</f>
        <v>0.2</v>
      </c>
      <c r="E710" s="159">
        <f>SUM(E709)</f>
        <v>0.1</v>
      </c>
      <c r="F710" s="159">
        <f>SUM(F709)</f>
        <v>10.1</v>
      </c>
      <c r="G710" s="159">
        <f>SUM(G709)</f>
        <v>46</v>
      </c>
      <c r="H710" s="159">
        <f>SUM(H709)</f>
        <v>2</v>
      </c>
      <c r="I710" s="124"/>
    </row>
    <row r="711" spans="1:9" ht="65.25" thickBot="1">
      <c r="A711" s="196"/>
      <c r="B711" s="239" t="s">
        <v>34</v>
      </c>
      <c r="C711" s="240"/>
      <c r="D711" s="240"/>
      <c r="E711" s="240"/>
      <c r="F711" s="240"/>
      <c r="G711" s="240"/>
      <c r="H711" s="240"/>
      <c r="I711" s="241"/>
    </row>
    <row r="712" spans="1:9" ht="129.75" thickBot="1">
      <c r="A712" s="81"/>
      <c r="B712" s="176" t="s">
        <v>182</v>
      </c>
      <c r="C712" s="161" t="s">
        <v>39</v>
      </c>
      <c r="D712" s="159">
        <v>1</v>
      </c>
      <c r="E712" s="159">
        <v>5.07</v>
      </c>
      <c r="F712" s="159">
        <v>3.03</v>
      </c>
      <c r="G712" s="159">
        <v>57</v>
      </c>
      <c r="H712" s="159">
        <v>2.85</v>
      </c>
      <c r="I712" s="123">
        <v>46</v>
      </c>
    </row>
    <row r="713" spans="1:9" ht="194.25" thickBot="1">
      <c r="A713" s="196">
        <v>56</v>
      </c>
      <c r="B713" s="113" t="s">
        <v>314</v>
      </c>
      <c r="C713" s="85" t="s">
        <v>289</v>
      </c>
      <c r="D713" s="159">
        <v>3.27</v>
      </c>
      <c r="E713" s="159">
        <v>4.09</v>
      </c>
      <c r="F713" s="159">
        <v>16.75</v>
      </c>
      <c r="G713" s="159">
        <v>110.11</v>
      </c>
      <c r="H713" s="159">
        <v>6.57</v>
      </c>
      <c r="I713" s="124">
        <v>108</v>
      </c>
    </row>
    <row r="714" spans="1:9" ht="129.75" thickBot="1">
      <c r="A714" s="196">
        <v>64</v>
      </c>
      <c r="B714" s="113" t="s">
        <v>45</v>
      </c>
      <c r="C714" s="85" t="s">
        <v>29</v>
      </c>
      <c r="D714" s="159">
        <v>9.3</v>
      </c>
      <c r="E714" s="159">
        <v>11.16</v>
      </c>
      <c r="F714" s="159">
        <v>8.71</v>
      </c>
      <c r="G714" s="159">
        <f>D714*4+E714*9+F714*4</f>
        <v>172.48</v>
      </c>
      <c r="H714" s="159">
        <v>0.88</v>
      </c>
      <c r="I714" s="124">
        <v>31</v>
      </c>
    </row>
    <row r="715" spans="1:9" ht="65.25" thickBot="1">
      <c r="A715" s="196"/>
      <c r="B715" s="135" t="s">
        <v>210</v>
      </c>
      <c r="C715" s="177" t="s">
        <v>112</v>
      </c>
      <c r="D715" s="159">
        <v>0.33</v>
      </c>
      <c r="E715" s="159">
        <v>1.28</v>
      </c>
      <c r="F715" s="159">
        <v>1.89</v>
      </c>
      <c r="G715" s="159">
        <v>19.43</v>
      </c>
      <c r="H715" s="159">
        <v>0.55</v>
      </c>
      <c r="I715" s="124">
        <v>109</v>
      </c>
    </row>
    <row r="716" spans="1:9" ht="194.25" thickBot="1">
      <c r="A716" s="196">
        <v>73</v>
      </c>
      <c r="B716" s="179" t="s">
        <v>242</v>
      </c>
      <c r="C716" s="84">
        <v>120</v>
      </c>
      <c r="D716" s="158">
        <v>6.8</v>
      </c>
      <c r="E716" s="158">
        <v>6.3</v>
      </c>
      <c r="F716" s="158">
        <v>5.9</v>
      </c>
      <c r="G716" s="158">
        <v>205.2</v>
      </c>
      <c r="H716" s="158">
        <v>0</v>
      </c>
      <c r="I716" s="123">
        <v>110.85</v>
      </c>
    </row>
    <row r="717" spans="1:9" ht="129.75" thickBot="1">
      <c r="A717" s="196"/>
      <c r="B717" s="113" t="s">
        <v>200</v>
      </c>
      <c r="C717" s="87">
        <v>180</v>
      </c>
      <c r="D717" s="159">
        <v>0.24</v>
      </c>
      <c r="E717" s="159">
        <v>0</v>
      </c>
      <c r="F717" s="159">
        <v>38.76</v>
      </c>
      <c r="G717" s="159">
        <v>150.36</v>
      </c>
      <c r="H717" s="159">
        <v>2.4</v>
      </c>
      <c r="I717" s="124">
        <v>55</v>
      </c>
    </row>
    <row r="718" spans="1:9" ht="129.75" thickBot="1">
      <c r="A718" s="196" t="s">
        <v>37</v>
      </c>
      <c r="B718" s="113" t="s">
        <v>75</v>
      </c>
      <c r="C718" s="87">
        <v>50</v>
      </c>
      <c r="D718" s="159">
        <v>2.8</v>
      </c>
      <c r="E718" s="159">
        <v>0.6</v>
      </c>
      <c r="F718" s="159">
        <v>24.7</v>
      </c>
      <c r="G718" s="159">
        <v>116</v>
      </c>
      <c r="H718" s="159">
        <v>0</v>
      </c>
      <c r="I718" s="124" t="s">
        <v>37</v>
      </c>
    </row>
    <row r="719" spans="1:9" ht="65.25" thickBot="1">
      <c r="A719" s="197"/>
      <c r="B719" s="160" t="s">
        <v>31</v>
      </c>
      <c r="C719" s="87">
        <v>744</v>
      </c>
      <c r="D719" s="158">
        <f>SUM(D712:D718)</f>
        <v>23.74</v>
      </c>
      <c r="E719" s="158">
        <f>SUM(E712:E718)</f>
        <v>28.500000000000004</v>
      </c>
      <c r="F719" s="158">
        <f>SUM(F712:F718)</f>
        <v>99.74</v>
      </c>
      <c r="G719" s="158">
        <f>SUM(G712:G718)</f>
        <v>830.58</v>
      </c>
      <c r="H719" s="158">
        <f>SUM(H712:H718)</f>
        <v>13.250000000000002</v>
      </c>
      <c r="I719" s="123"/>
    </row>
    <row r="720" spans="1:9" ht="65.25" thickBot="1">
      <c r="A720" s="81"/>
      <c r="B720" s="239" t="s">
        <v>122</v>
      </c>
      <c r="C720" s="240"/>
      <c r="D720" s="240"/>
      <c r="E720" s="240"/>
      <c r="F720" s="240"/>
      <c r="G720" s="240"/>
      <c r="H720" s="240"/>
      <c r="I720" s="241"/>
    </row>
    <row r="721" spans="1:9" ht="129.75" thickBot="1">
      <c r="A721" s="196">
        <v>21</v>
      </c>
      <c r="B721" s="113" t="s">
        <v>237</v>
      </c>
      <c r="C721" s="85" t="s">
        <v>92</v>
      </c>
      <c r="D721" s="158">
        <v>5.22</v>
      </c>
      <c r="E721" s="158">
        <v>5.7</v>
      </c>
      <c r="F721" s="158">
        <v>7.2</v>
      </c>
      <c r="G721" s="158">
        <v>106.2</v>
      </c>
      <c r="H721" s="158">
        <v>1.26</v>
      </c>
      <c r="I721" s="124">
        <v>8.9</v>
      </c>
    </row>
    <row r="722" spans="1:9" ht="65.25" thickBot="1">
      <c r="A722" s="196" t="s">
        <v>37</v>
      </c>
      <c r="B722" s="113" t="s">
        <v>220</v>
      </c>
      <c r="C722" s="86" t="s">
        <v>77</v>
      </c>
      <c r="D722" s="159">
        <v>6.2</v>
      </c>
      <c r="E722" s="159">
        <v>8.6</v>
      </c>
      <c r="F722" s="159">
        <v>33.6</v>
      </c>
      <c r="G722" s="159">
        <v>221.1</v>
      </c>
      <c r="H722" s="159">
        <v>0.2</v>
      </c>
      <c r="I722" s="124">
        <v>75</v>
      </c>
    </row>
    <row r="723" spans="1:9" ht="65.25" thickBot="1">
      <c r="A723" s="196"/>
      <c r="B723" s="113" t="s">
        <v>7</v>
      </c>
      <c r="C723" s="87">
        <f>C721+C722</f>
        <v>250</v>
      </c>
      <c r="D723" s="159">
        <f>SUM(D721:D722)</f>
        <v>11.42</v>
      </c>
      <c r="E723" s="159">
        <f>SUM(E721:E722)</f>
        <v>14.3</v>
      </c>
      <c r="F723" s="159">
        <f>SUM(F721:F722)</f>
        <v>40.800000000000004</v>
      </c>
      <c r="G723" s="159">
        <f>SUM(G721:G722)</f>
        <v>327.3</v>
      </c>
      <c r="H723" s="159">
        <f>SUM(H721:H722)</f>
        <v>1.46</v>
      </c>
      <c r="I723" s="124"/>
    </row>
    <row r="724" spans="1:9" ht="65.25" thickBot="1">
      <c r="A724" s="147"/>
      <c r="B724" s="246" t="s">
        <v>35</v>
      </c>
      <c r="C724" s="247"/>
      <c r="D724" s="247"/>
      <c r="E724" s="247"/>
      <c r="F724" s="247"/>
      <c r="G724" s="247"/>
      <c r="H724" s="247"/>
      <c r="I724" s="248"/>
    </row>
    <row r="725" spans="1:9" ht="129.75" thickBot="1">
      <c r="A725" s="147"/>
      <c r="B725" s="165" t="s">
        <v>227</v>
      </c>
      <c r="C725" s="87">
        <v>200</v>
      </c>
      <c r="D725" s="158">
        <v>13.14</v>
      </c>
      <c r="E725" s="158">
        <v>17.4</v>
      </c>
      <c r="F725" s="158">
        <v>7.41</v>
      </c>
      <c r="G725" s="158">
        <v>235.71</v>
      </c>
      <c r="H725" s="158">
        <v>5.04</v>
      </c>
      <c r="I725" s="124">
        <v>111</v>
      </c>
    </row>
    <row r="726" spans="1:9" ht="129.75" thickBot="1">
      <c r="A726" s="197">
        <v>22</v>
      </c>
      <c r="B726" s="113" t="s">
        <v>63</v>
      </c>
      <c r="C726" s="87">
        <v>35</v>
      </c>
      <c r="D726" s="159">
        <v>2.8</v>
      </c>
      <c r="E726" s="159">
        <v>0.35</v>
      </c>
      <c r="F726" s="159">
        <v>16.87</v>
      </c>
      <c r="G726" s="159">
        <v>82.6</v>
      </c>
      <c r="H726" s="159">
        <v>0</v>
      </c>
      <c r="I726" s="124" t="s">
        <v>37</v>
      </c>
    </row>
    <row r="727" spans="1:9" ht="65.25" thickBot="1">
      <c r="A727" s="197"/>
      <c r="B727" s="160" t="s">
        <v>8</v>
      </c>
      <c r="C727" s="177" t="s">
        <v>92</v>
      </c>
      <c r="D727" s="159">
        <v>0</v>
      </c>
      <c r="E727" s="159">
        <v>0</v>
      </c>
      <c r="F727" s="159">
        <v>11.98</v>
      </c>
      <c r="G727" s="159">
        <v>48</v>
      </c>
      <c r="H727" s="159">
        <v>0</v>
      </c>
      <c r="I727" s="123">
        <v>25</v>
      </c>
    </row>
    <row r="728" spans="1:9" ht="194.25" thickBot="1">
      <c r="A728" s="197"/>
      <c r="B728" s="113" t="s">
        <v>204</v>
      </c>
      <c r="C728" s="85" t="s">
        <v>77</v>
      </c>
      <c r="D728" s="159">
        <v>0.28</v>
      </c>
      <c r="E728" s="159">
        <v>0.28</v>
      </c>
      <c r="F728" s="159">
        <v>6.89</v>
      </c>
      <c r="G728" s="159">
        <v>33.01</v>
      </c>
      <c r="H728" s="159">
        <v>7.03</v>
      </c>
      <c r="I728" s="124">
        <v>14</v>
      </c>
    </row>
    <row r="729" spans="1:9" ht="65.25" thickBot="1">
      <c r="A729" s="197"/>
      <c r="B729" s="113" t="s">
        <v>7</v>
      </c>
      <c r="C729" s="87">
        <f>C725+C726+C727+C728</f>
        <v>485</v>
      </c>
      <c r="D729" s="159">
        <f>SUM(D725:D728)</f>
        <v>16.220000000000002</v>
      </c>
      <c r="E729" s="159">
        <f>SUM(E725:E728)</f>
        <v>18.03</v>
      </c>
      <c r="F729" s="159">
        <f>SUM(F725:F728)</f>
        <v>43.150000000000006</v>
      </c>
      <c r="G729" s="159">
        <f>SUM(G725:G728)</f>
        <v>399.32</v>
      </c>
      <c r="H729" s="159">
        <f>SUM(H725:H728)</f>
        <v>12.07</v>
      </c>
      <c r="I729" s="168"/>
    </row>
    <row r="730" spans="1:9" ht="65.25" thickBot="1">
      <c r="A730" s="196"/>
      <c r="B730" s="113"/>
      <c r="C730" s="86"/>
      <c r="D730" s="151" t="s">
        <v>1</v>
      </c>
      <c r="E730" s="152" t="s">
        <v>2</v>
      </c>
      <c r="F730" s="152" t="s">
        <v>3</v>
      </c>
      <c r="G730" s="83" t="s">
        <v>4</v>
      </c>
      <c r="H730" s="152" t="s">
        <v>5</v>
      </c>
      <c r="I730" s="124"/>
    </row>
    <row r="731" spans="1:9" ht="129" thickBot="1">
      <c r="A731" s="196"/>
      <c r="B731" s="166" t="s">
        <v>149</v>
      </c>
      <c r="C731" s="86"/>
      <c r="D731" s="159">
        <f>D707+D710+D719+D723+D729</f>
        <v>63.099999999999994</v>
      </c>
      <c r="E731" s="159">
        <f>E707+E710+E719+E723+E729</f>
        <v>76.26</v>
      </c>
      <c r="F731" s="159">
        <f>F707+F710+F719+F723+F729</f>
        <v>261.41999999999996</v>
      </c>
      <c r="G731" s="159">
        <f>G707+G710+G719+G723+G729</f>
        <v>2055.87</v>
      </c>
      <c r="H731" s="159">
        <f>H707+H710+H719+H723+H729</f>
        <v>32.06</v>
      </c>
      <c r="I731" s="124"/>
    </row>
    <row r="732" spans="1:9" ht="65.25" thickBot="1">
      <c r="A732" s="196"/>
      <c r="B732" s="166" t="s">
        <v>12</v>
      </c>
      <c r="C732" s="86"/>
      <c r="D732" s="159">
        <v>54</v>
      </c>
      <c r="E732" s="159">
        <v>60</v>
      </c>
      <c r="F732" s="159">
        <v>261</v>
      </c>
      <c r="G732" s="159">
        <v>1800</v>
      </c>
      <c r="H732" s="159">
        <v>50</v>
      </c>
      <c r="I732" s="124"/>
    </row>
    <row r="733" spans="1:9" ht="192.75" thickBot="1">
      <c r="A733" s="92"/>
      <c r="B733" s="167" t="s">
        <v>13</v>
      </c>
      <c r="C733" s="150"/>
      <c r="D733" s="137">
        <f>D731*100/D732</f>
        <v>116.85185185185183</v>
      </c>
      <c r="E733" s="137">
        <f>E731*100/E732</f>
        <v>127.10000000000001</v>
      </c>
      <c r="F733" s="137">
        <f>F731*100/F732</f>
        <v>100.16091954022987</v>
      </c>
      <c r="G733" s="137">
        <f>G731*100/G732</f>
        <v>114.215</v>
      </c>
      <c r="H733" s="137">
        <f>H731*100/H732</f>
        <v>64.12</v>
      </c>
      <c r="I733" s="168"/>
    </row>
    <row r="734" spans="1:9" ht="64.5">
      <c r="A734" s="172"/>
      <c r="B734" s="1" t="s">
        <v>87</v>
      </c>
      <c r="C734" s="1"/>
      <c r="E734" s="171"/>
      <c r="F734" s="171"/>
      <c r="G734" s="171"/>
      <c r="H734" s="171"/>
      <c r="I734" s="172"/>
    </row>
    <row r="735" spans="1:9" ht="75">
      <c r="A735" s="172"/>
      <c r="B735" s="1" t="s">
        <v>349</v>
      </c>
      <c r="I735" s="172"/>
    </row>
    <row r="736" spans="1:9" ht="64.5">
      <c r="A736" s="172"/>
      <c r="B736" s="1" t="s">
        <v>85</v>
      </c>
      <c r="I736" s="172"/>
    </row>
    <row r="737" spans="1:9" ht="75">
      <c r="A737" s="172"/>
      <c r="B737" s="1" t="s">
        <v>350</v>
      </c>
      <c r="C737" s="1"/>
      <c r="E737" s="171"/>
      <c r="F737" s="171"/>
      <c r="G737" s="171"/>
      <c r="H737" s="171"/>
      <c r="I737" s="172"/>
    </row>
    <row r="738" spans="1:9" ht="64.5">
      <c r="A738" s="172"/>
      <c r="B738" s="1" t="s">
        <v>131</v>
      </c>
      <c r="C738" s="1"/>
      <c r="E738" s="171"/>
      <c r="F738" s="171"/>
      <c r="G738" s="171"/>
      <c r="H738" s="171"/>
      <c r="I738" s="172"/>
    </row>
    <row r="739" spans="1:9" ht="65.25" thickBot="1">
      <c r="A739" s="172"/>
      <c r="B739" s="1" t="s">
        <v>84</v>
      </c>
      <c r="I739" s="172"/>
    </row>
    <row r="740" spans="1:9" ht="65.25" thickBot="1">
      <c r="A740" s="255" t="s">
        <v>33</v>
      </c>
      <c r="B740" s="242" t="s">
        <v>94</v>
      </c>
      <c r="C740" s="294" t="s">
        <v>95</v>
      </c>
      <c r="D740" s="239" t="s">
        <v>25</v>
      </c>
      <c r="E740" s="240"/>
      <c r="F740" s="241"/>
      <c r="G740" s="242" t="s">
        <v>58</v>
      </c>
      <c r="H740" s="242" t="s">
        <v>107</v>
      </c>
      <c r="I740" s="244" t="s">
        <v>106</v>
      </c>
    </row>
    <row r="741" spans="1:9" ht="65.25" thickBot="1">
      <c r="A741" s="254"/>
      <c r="B741" s="243"/>
      <c r="C741" s="260"/>
      <c r="D741" s="151" t="s">
        <v>1</v>
      </c>
      <c r="E741" s="152" t="s">
        <v>2</v>
      </c>
      <c r="F741" s="152" t="s">
        <v>3</v>
      </c>
      <c r="G741" s="243"/>
      <c r="H741" s="243"/>
      <c r="I741" s="245"/>
    </row>
    <row r="742" spans="1:9" ht="65.25" thickBot="1">
      <c r="A742" s="148"/>
      <c r="B742" s="153" t="s">
        <v>141</v>
      </c>
      <c r="C742" s="154"/>
      <c r="D742" s="154"/>
      <c r="E742" s="154"/>
      <c r="F742" s="154"/>
      <c r="G742" s="154"/>
      <c r="H742" s="154"/>
      <c r="I742" s="155"/>
    </row>
    <row r="743" spans="1:9" ht="65.25" thickBot="1">
      <c r="A743" s="148"/>
      <c r="B743" s="239" t="s">
        <v>6</v>
      </c>
      <c r="C743" s="240"/>
      <c r="D743" s="240"/>
      <c r="E743" s="240"/>
      <c r="F743" s="240"/>
      <c r="G743" s="240"/>
      <c r="H743" s="240"/>
      <c r="I743" s="241"/>
    </row>
    <row r="744" spans="1:9" ht="129.75" thickBot="1">
      <c r="A744" s="197">
        <v>68</v>
      </c>
      <c r="B744" s="213" t="s">
        <v>194</v>
      </c>
      <c r="C744" s="182" t="s">
        <v>26</v>
      </c>
      <c r="D744" s="181">
        <v>6.68</v>
      </c>
      <c r="E744" s="181">
        <v>7.22</v>
      </c>
      <c r="F744" s="181">
        <v>27.55</v>
      </c>
      <c r="G744" s="181">
        <v>200</v>
      </c>
      <c r="H744" s="181">
        <v>1.95</v>
      </c>
      <c r="I744" s="129">
        <v>77</v>
      </c>
    </row>
    <row r="745" spans="1:9" ht="65.25" thickBot="1">
      <c r="A745" s="196">
        <v>15</v>
      </c>
      <c r="B745" s="113" t="s">
        <v>17</v>
      </c>
      <c r="C745" s="87">
        <v>180</v>
      </c>
      <c r="D745" s="159">
        <v>2.3</v>
      </c>
      <c r="E745" s="159">
        <v>3.44</v>
      </c>
      <c r="F745" s="159">
        <v>16.89</v>
      </c>
      <c r="G745" s="159">
        <f>D745*4+E745*9+F745*4</f>
        <v>107.72</v>
      </c>
      <c r="H745" s="175">
        <v>1.33</v>
      </c>
      <c r="I745" s="124">
        <v>16</v>
      </c>
    </row>
    <row r="746" spans="1:9" ht="65.25" thickBot="1">
      <c r="A746" s="196">
        <v>16</v>
      </c>
      <c r="B746" s="113" t="s">
        <v>40</v>
      </c>
      <c r="C746" s="177" t="s">
        <v>320</v>
      </c>
      <c r="D746" s="159">
        <v>2.8</v>
      </c>
      <c r="E746" s="159">
        <v>4.69</v>
      </c>
      <c r="F746" s="159">
        <v>24.68</v>
      </c>
      <c r="G746" s="159">
        <f>D746*4+E746*9+F746*4</f>
        <v>152.13</v>
      </c>
      <c r="H746" s="159">
        <v>0</v>
      </c>
      <c r="I746" s="124">
        <v>27</v>
      </c>
    </row>
    <row r="747" spans="1:9" s="200" customFormat="1" ht="65.25" thickBot="1">
      <c r="A747" s="196"/>
      <c r="B747" s="113" t="s">
        <v>7</v>
      </c>
      <c r="C747" s="86" t="s">
        <v>332</v>
      </c>
      <c r="D747" s="159">
        <f>SUM(D744:D746)</f>
        <v>11.780000000000001</v>
      </c>
      <c r="E747" s="159">
        <f>SUM(E744:E746)</f>
        <v>15.350000000000001</v>
      </c>
      <c r="F747" s="159">
        <f>SUM(F744:F746)</f>
        <v>69.12</v>
      </c>
      <c r="G747" s="159">
        <f>SUM(G744:G746)</f>
        <v>459.85</v>
      </c>
      <c r="H747" s="159">
        <f>SUM(H744:H746)</f>
        <v>3.2800000000000002</v>
      </c>
      <c r="I747" s="124"/>
    </row>
    <row r="748" spans="1:9" ht="65.25" thickBot="1">
      <c r="A748" s="81"/>
      <c r="B748" s="239" t="s">
        <v>59</v>
      </c>
      <c r="C748" s="240"/>
      <c r="D748" s="240"/>
      <c r="E748" s="240"/>
      <c r="F748" s="240"/>
      <c r="G748" s="240"/>
      <c r="H748" s="240"/>
      <c r="I748" s="241"/>
    </row>
    <row r="749" spans="1:9" ht="65.25" thickBot="1">
      <c r="A749" s="196" t="s">
        <v>37</v>
      </c>
      <c r="B749" s="160" t="s">
        <v>129</v>
      </c>
      <c r="C749" s="161" t="s">
        <v>27</v>
      </c>
      <c r="D749" s="159">
        <v>0.2</v>
      </c>
      <c r="E749" s="159">
        <v>0.1</v>
      </c>
      <c r="F749" s="159">
        <v>10.1</v>
      </c>
      <c r="G749" s="159">
        <v>46</v>
      </c>
      <c r="H749" s="159">
        <v>2</v>
      </c>
      <c r="I749" s="124" t="s">
        <v>37</v>
      </c>
    </row>
    <row r="750" spans="1:9" ht="65.25" thickBot="1">
      <c r="A750" s="196"/>
      <c r="B750" s="113" t="s">
        <v>7</v>
      </c>
      <c r="C750" s="85" t="s">
        <v>27</v>
      </c>
      <c r="D750" s="159">
        <f>SUM(D749)</f>
        <v>0.2</v>
      </c>
      <c r="E750" s="159">
        <f>SUM(E749)</f>
        <v>0.1</v>
      </c>
      <c r="F750" s="159">
        <f>SUM(F749)</f>
        <v>10.1</v>
      </c>
      <c r="G750" s="159">
        <f>SUM(G749)</f>
        <v>46</v>
      </c>
      <c r="H750" s="159">
        <f>SUM(H749)</f>
        <v>2</v>
      </c>
      <c r="I750" s="124"/>
    </row>
    <row r="751" spans="1:9" ht="65.25" thickBot="1">
      <c r="A751" s="148"/>
      <c r="B751" s="239" t="s">
        <v>34</v>
      </c>
      <c r="C751" s="240"/>
      <c r="D751" s="240"/>
      <c r="E751" s="240"/>
      <c r="F751" s="240"/>
      <c r="G751" s="240"/>
      <c r="H751" s="240"/>
      <c r="I751" s="241"/>
    </row>
    <row r="752" spans="1:9" ht="194.25" thickBot="1">
      <c r="A752" s="197">
        <v>66</v>
      </c>
      <c r="B752" s="183" t="s">
        <v>229</v>
      </c>
      <c r="C752" s="161" t="s">
        <v>39</v>
      </c>
      <c r="D752" s="159">
        <v>1.46</v>
      </c>
      <c r="E752" s="159">
        <v>3.08</v>
      </c>
      <c r="F752" s="159">
        <v>4.29</v>
      </c>
      <c r="G752" s="159">
        <v>50</v>
      </c>
      <c r="H752" s="159">
        <v>5.8</v>
      </c>
      <c r="I752" s="124">
        <v>112</v>
      </c>
    </row>
    <row r="753" spans="1:9" ht="129.75" thickBot="1">
      <c r="A753" s="196">
        <v>46</v>
      </c>
      <c r="B753" s="113" t="s">
        <v>284</v>
      </c>
      <c r="C753" s="85" t="s">
        <v>286</v>
      </c>
      <c r="D753" s="159">
        <v>6.45</v>
      </c>
      <c r="E753" s="159">
        <v>6.62</v>
      </c>
      <c r="F753" s="159">
        <v>14.52</v>
      </c>
      <c r="G753" s="159">
        <v>160</v>
      </c>
      <c r="H753" s="159">
        <v>10.6</v>
      </c>
      <c r="I753" s="124">
        <v>19</v>
      </c>
    </row>
    <row r="754" spans="1:9" ht="129.75" thickBot="1">
      <c r="A754" s="197">
        <v>29</v>
      </c>
      <c r="B754" s="113" t="s">
        <v>264</v>
      </c>
      <c r="C754" s="85" t="s">
        <v>246</v>
      </c>
      <c r="D754" s="159">
        <v>9.66</v>
      </c>
      <c r="E754" s="159">
        <v>8.19</v>
      </c>
      <c r="F754" s="159">
        <v>12.72</v>
      </c>
      <c r="G754" s="159">
        <v>174</v>
      </c>
      <c r="H754" s="159">
        <v>28.54</v>
      </c>
      <c r="I754" s="123">
        <v>113</v>
      </c>
    </row>
    <row r="755" spans="1:9" ht="65.25" thickBot="1">
      <c r="A755" s="196" t="s">
        <v>37</v>
      </c>
      <c r="B755" s="135" t="s">
        <v>272</v>
      </c>
      <c r="C755" s="87">
        <v>180</v>
      </c>
      <c r="D755" s="159">
        <v>0.63</v>
      </c>
      <c r="E755" s="159">
        <v>0</v>
      </c>
      <c r="F755" s="159">
        <v>24.86</v>
      </c>
      <c r="G755" s="159">
        <v>101</v>
      </c>
      <c r="H755" s="159">
        <v>0.36</v>
      </c>
      <c r="I755" s="124">
        <v>90</v>
      </c>
    </row>
    <row r="756" spans="1:9" ht="129.75" thickBot="1">
      <c r="A756" s="197"/>
      <c r="B756" s="113" t="s">
        <v>75</v>
      </c>
      <c r="C756" s="87">
        <v>50</v>
      </c>
      <c r="D756" s="159">
        <v>2.8</v>
      </c>
      <c r="E756" s="159">
        <v>0.6</v>
      </c>
      <c r="F756" s="159">
        <v>24.7</v>
      </c>
      <c r="G756" s="159">
        <v>116</v>
      </c>
      <c r="H756" s="159">
        <v>0</v>
      </c>
      <c r="I756" s="124" t="s">
        <v>37</v>
      </c>
    </row>
    <row r="757" spans="1:9" ht="65.25" thickBot="1">
      <c r="A757" s="81"/>
      <c r="B757" s="160" t="s">
        <v>31</v>
      </c>
      <c r="C757" s="87">
        <v>726</v>
      </c>
      <c r="D757" s="158">
        <f>SUM(D752:D756)</f>
        <v>21</v>
      </c>
      <c r="E757" s="158">
        <f>SUM(E752:E756)</f>
        <v>18.490000000000002</v>
      </c>
      <c r="F757" s="158">
        <f>SUM(F752:F756)</f>
        <v>81.09</v>
      </c>
      <c r="G757" s="158">
        <f>SUM(G752:G756)</f>
        <v>601</v>
      </c>
      <c r="H757" s="158">
        <f>SUM(H752:H756)</f>
        <v>45.3</v>
      </c>
      <c r="I757" s="123"/>
    </row>
    <row r="758" spans="1:9" ht="65.25" thickBot="1">
      <c r="A758" s="196">
        <v>21</v>
      </c>
      <c r="B758" s="239" t="s">
        <v>122</v>
      </c>
      <c r="C758" s="240"/>
      <c r="D758" s="240"/>
      <c r="E758" s="240"/>
      <c r="F758" s="240"/>
      <c r="G758" s="240"/>
      <c r="H758" s="240"/>
      <c r="I758" s="241"/>
    </row>
    <row r="759" spans="1:9" ht="129.75" thickBot="1">
      <c r="A759" s="196"/>
      <c r="B759" s="113" t="s">
        <v>237</v>
      </c>
      <c r="C759" s="85" t="s">
        <v>92</v>
      </c>
      <c r="D759" s="158">
        <v>5.22</v>
      </c>
      <c r="E759" s="158">
        <v>5.7</v>
      </c>
      <c r="F759" s="158">
        <v>7.2</v>
      </c>
      <c r="G759" s="158">
        <v>106.2</v>
      </c>
      <c r="H759" s="158">
        <v>1.26</v>
      </c>
      <c r="I759" s="124">
        <v>8.9</v>
      </c>
    </row>
    <row r="760" spans="1:9" ht="65.25" thickBot="1">
      <c r="A760" s="196"/>
      <c r="B760" s="132" t="s">
        <v>267</v>
      </c>
      <c r="C760" s="180" t="s">
        <v>77</v>
      </c>
      <c r="D760" s="181">
        <v>5.32</v>
      </c>
      <c r="E760" s="181">
        <v>4.76</v>
      </c>
      <c r="F760" s="181">
        <v>32.48</v>
      </c>
      <c r="G760" s="181">
        <v>194.6</v>
      </c>
      <c r="H760" s="181">
        <v>0</v>
      </c>
      <c r="I760" s="131">
        <v>114</v>
      </c>
    </row>
    <row r="761" spans="1:9" ht="65.25" thickBot="1">
      <c r="A761" s="93"/>
      <c r="B761" s="113" t="s">
        <v>7</v>
      </c>
      <c r="C761" s="87">
        <f>C759+C760</f>
        <v>250</v>
      </c>
      <c r="D761" s="159">
        <f>SUM(D759:D760)</f>
        <v>10.54</v>
      </c>
      <c r="E761" s="159">
        <f>SUM(E759:E760)</f>
        <v>10.46</v>
      </c>
      <c r="F761" s="159">
        <f>SUM(F759:F760)</f>
        <v>39.68</v>
      </c>
      <c r="G761" s="159">
        <f>SUM(G759:G760)</f>
        <v>300.8</v>
      </c>
      <c r="H761" s="159">
        <f>SUM(H759:H760)</f>
        <v>1.26</v>
      </c>
      <c r="I761" s="124"/>
    </row>
    <row r="762" spans="1:9" ht="65.25" thickBot="1">
      <c r="A762" s="196">
        <v>49</v>
      </c>
      <c r="B762" s="246" t="s">
        <v>35</v>
      </c>
      <c r="C762" s="247"/>
      <c r="D762" s="247"/>
      <c r="E762" s="247"/>
      <c r="F762" s="247"/>
      <c r="G762" s="247"/>
      <c r="H762" s="247"/>
      <c r="I762" s="248"/>
    </row>
    <row r="763" spans="1:9" ht="65.25" thickBot="1">
      <c r="A763" s="196"/>
      <c r="B763" s="132" t="s">
        <v>206</v>
      </c>
      <c r="C763" s="182" t="s">
        <v>178</v>
      </c>
      <c r="D763" s="157">
        <v>10</v>
      </c>
      <c r="E763" s="157">
        <v>12.3</v>
      </c>
      <c r="F763" s="157">
        <v>2.6</v>
      </c>
      <c r="G763" s="157">
        <f>D763*4+E763*9+F763*4</f>
        <v>161.1</v>
      </c>
      <c r="H763" s="157">
        <v>1.61</v>
      </c>
      <c r="I763" s="129">
        <v>115</v>
      </c>
    </row>
    <row r="764" spans="1:9" ht="65.25" thickBot="1">
      <c r="A764" s="196"/>
      <c r="B764" s="113" t="s">
        <v>224</v>
      </c>
      <c r="C764" s="84">
        <v>130</v>
      </c>
      <c r="D764" s="159">
        <v>2.5</v>
      </c>
      <c r="E764" s="159">
        <v>5.76</v>
      </c>
      <c r="F764" s="159">
        <v>17.46</v>
      </c>
      <c r="G764" s="159">
        <v>140.37</v>
      </c>
      <c r="H764" s="159">
        <v>10.4</v>
      </c>
      <c r="I764" s="123">
        <v>41</v>
      </c>
    </row>
    <row r="765" spans="1:9" ht="129.75" thickBot="1">
      <c r="A765" s="196"/>
      <c r="B765" s="113" t="s">
        <v>63</v>
      </c>
      <c r="C765" s="87">
        <v>35</v>
      </c>
      <c r="D765" s="159">
        <v>2.8</v>
      </c>
      <c r="E765" s="159">
        <v>0.35</v>
      </c>
      <c r="F765" s="159">
        <v>16.87</v>
      </c>
      <c r="G765" s="159">
        <v>82.6</v>
      </c>
      <c r="H765" s="159">
        <v>0</v>
      </c>
      <c r="I765" s="124" t="s">
        <v>37</v>
      </c>
    </row>
    <row r="766" spans="1:9" ht="65.25" thickBot="1">
      <c r="A766" s="199">
        <v>59</v>
      </c>
      <c r="B766" s="160" t="s">
        <v>10</v>
      </c>
      <c r="C766" s="87">
        <v>180</v>
      </c>
      <c r="D766" s="158">
        <v>0.04</v>
      </c>
      <c r="E766" s="158">
        <v>0</v>
      </c>
      <c r="F766" s="158">
        <v>12.13</v>
      </c>
      <c r="G766" s="158">
        <v>50</v>
      </c>
      <c r="H766" s="158">
        <v>2</v>
      </c>
      <c r="I766" s="130">
        <v>44</v>
      </c>
    </row>
    <row r="767" spans="1:9" ht="194.25" thickBot="1">
      <c r="A767" s="201"/>
      <c r="B767" s="113" t="s">
        <v>204</v>
      </c>
      <c r="C767" s="85" t="s">
        <v>77</v>
      </c>
      <c r="D767" s="159">
        <v>0.28</v>
      </c>
      <c r="E767" s="159">
        <v>0.28</v>
      </c>
      <c r="F767" s="159">
        <v>6.89</v>
      </c>
      <c r="G767" s="159">
        <v>33.01</v>
      </c>
      <c r="H767" s="159">
        <v>7.03</v>
      </c>
      <c r="I767" s="124">
        <v>14</v>
      </c>
    </row>
    <row r="768" spans="1:9" ht="65.25" thickBot="1">
      <c r="A768" s="196"/>
      <c r="B768" s="113" t="s">
        <v>31</v>
      </c>
      <c r="C768" s="87">
        <v>545</v>
      </c>
      <c r="D768" s="159">
        <f>SUM(D763:D767)</f>
        <v>15.62</v>
      </c>
      <c r="E768" s="159">
        <f>SUM(E763:E767)</f>
        <v>18.690000000000005</v>
      </c>
      <c r="F768" s="159">
        <f>SUM(F763:F767)</f>
        <v>55.95000000000001</v>
      </c>
      <c r="G768" s="159">
        <f>SUM(G763:G767)</f>
        <v>467.08000000000004</v>
      </c>
      <c r="H768" s="159">
        <f>SUM(H763:H767)</f>
        <v>21.04</v>
      </c>
      <c r="I768" s="124"/>
    </row>
    <row r="769" spans="1:9" ht="65.25" thickBot="1">
      <c r="A769" s="196"/>
      <c r="B769" s="113"/>
      <c r="C769" s="86"/>
      <c r="D769" s="151" t="s">
        <v>1</v>
      </c>
      <c r="E769" s="152" t="s">
        <v>2</v>
      </c>
      <c r="F769" s="152" t="s">
        <v>3</v>
      </c>
      <c r="G769" s="83" t="s">
        <v>4</v>
      </c>
      <c r="H769" s="152" t="s">
        <v>5</v>
      </c>
      <c r="I769" s="124"/>
    </row>
    <row r="770" spans="1:9" ht="129" thickBot="1">
      <c r="A770" s="196"/>
      <c r="B770" s="166" t="s">
        <v>148</v>
      </c>
      <c r="C770" s="86"/>
      <c r="D770" s="159">
        <f>D747+D750+D757+D761+D768</f>
        <v>59.14</v>
      </c>
      <c r="E770" s="159">
        <f>E747+E750+E757+E761+E768</f>
        <v>63.09000000000001</v>
      </c>
      <c r="F770" s="159">
        <f>F747+F750+F757+F761+F768</f>
        <v>255.94000000000003</v>
      </c>
      <c r="G770" s="159">
        <f>G747+G750+G757+G761+G768</f>
        <v>1874.73</v>
      </c>
      <c r="H770" s="159">
        <f>H747+H750+H757+H761+H768</f>
        <v>72.88</v>
      </c>
      <c r="I770" s="124"/>
    </row>
    <row r="771" spans="1:9" ht="65.25" thickBot="1">
      <c r="A771" s="203"/>
      <c r="B771" s="191" t="s">
        <v>12</v>
      </c>
      <c r="C771" s="214"/>
      <c r="D771" s="193">
        <v>54</v>
      </c>
      <c r="E771" s="193">
        <v>60</v>
      </c>
      <c r="F771" s="193">
        <v>261</v>
      </c>
      <c r="G771" s="193">
        <v>1800</v>
      </c>
      <c r="H771" s="193">
        <v>50</v>
      </c>
      <c r="I771" s="194"/>
    </row>
    <row r="772" spans="1:9" ht="192.75" thickBot="1">
      <c r="A772" s="147"/>
      <c r="B772" s="167" t="s">
        <v>13</v>
      </c>
      <c r="C772" s="150"/>
      <c r="D772" s="137">
        <f>D770*100/D771</f>
        <v>109.51851851851852</v>
      </c>
      <c r="E772" s="137">
        <f>E770*100/E771</f>
        <v>105.15000000000002</v>
      </c>
      <c r="F772" s="137">
        <f>F770*100/F771</f>
        <v>98.06130268199234</v>
      </c>
      <c r="G772" s="137">
        <f>G770*100/G771</f>
        <v>104.15166666666667</v>
      </c>
      <c r="H772" s="137">
        <f>H770*100/H771</f>
        <v>145.76</v>
      </c>
      <c r="I772" s="168"/>
    </row>
    <row r="773" spans="1:9" ht="64.5">
      <c r="A773" s="172"/>
      <c r="B773" s="1" t="s">
        <v>87</v>
      </c>
      <c r="C773" s="1"/>
      <c r="E773" s="171"/>
      <c r="F773" s="171"/>
      <c r="G773" s="171"/>
      <c r="H773" s="171"/>
      <c r="I773" s="172"/>
    </row>
    <row r="774" spans="1:9" ht="75">
      <c r="A774" s="172"/>
      <c r="B774" s="1" t="s">
        <v>349</v>
      </c>
      <c r="I774" s="172"/>
    </row>
    <row r="775" spans="1:9" ht="64.5">
      <c r="A775" s="172"/>
      <c r="B775" s="1" t="s">
        <v>85</v>
      </c>
      <c r="I775" s="172"/>
    </row>
    <row r="776" spans="1:22" ht="75.75" thickBot="1">
      <c r="A776" s="172"/>
      <c r="B776" s="1" t="s">
        <v>350</v>
      </c>
      <c r="C776" s="1"/>
      <c r="E776" s="171"/>
      <c r="F776" s="171"/>
      <c r="G776" s="171"/>
      <c r="H776" s="171"/>
      <c r="I776" s="17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99" s="204" customFormat="1" ht="65.25" thickBot="1">
      <c r="A777" s="172"/>
      <c r="B777" s="1" t="s">
        <v>131</v>
      </c>
      <c r="C777" s="1"/>
      <c r="D777" s="1"/>
      <c r="E777" s="171"/>
      <c r="F777" s="171"/>
      <c r="G777" s="171"/>
      <c r="H777" s="171"/>
      <c r="I777" s="17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</row>
    <row r="778" spans="1:9" s="1" customFormat="1" ht="64.5">
      <c r="A778" s="172"/>
      <c r="B778" s="1" t="s">
        <v>84</v>
      </c>
      <c r="C778" s="173"/>
      <c r="I778" s="172"/>
    </row>
    <row r="779" spans="1:99" ht="65.25" thickBot="1">
      <c r="A779" s="172"/>
      <c r="B779" s="172"/>
      <c r="C779" s="172"/>
      <c r="D779" s="172"/>
      <c r="E779" s="172"/>
      <c r="F779" s="172"/>
      <c r="G779" s="172"/>
      <c r="H779" s="172"/>
      <c r="I779" s="17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</row>
    <row r="780" spans="1:99" ht="65.25" thickBot="1">
      <c r="A780" s="211"/>
      <c r="B780" s="239" t="s">
        <v>80</v>
      </c>
      <c r="C780" s="240"/>
      <c r="D780" s="240"/>
      <c r="E780" s="240"/>
      <c r="F780" s="240"/>
      <c r="G780" s="240"/>
      <c r="H780" s="240"/>
      <c r="I780" s="24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</row>
    <row r="781" spans="1:99" ht="65.25" thickBot="1">
      <c r="A781" s="253"/>
      <c r="B781" s="295"/>
      <c r="C781" s="296"/>
      <c r="D781" s="258" t="s">
        <v>25</v>
      </c>
      <c r="E781" s="261"/>
      <c r="F781" s="262"/>
      <c r="G781" s="242" t="s">
        <v>58</v>
      </c>
      <c r="H781" s="295" t="s">
        <v>107</v>
      </c>
      <c r="I781" s="296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</row>
    <row r="782" spans="1:99" ht="65.25" thickBot="1">
      <c r="A782" s="254"/>
      <c r="B782" s="258"/>
      <c r="C782" s="262"/>
      <c r="D782" s="151" t="s">
        <v>1</v>
      </c>
      <c r="E782" s="152" t="s">
        <v>2</v>
      </c>
      <c r="F782" s="152" t="s">
        <v>3</v>
      </c>
      <c r="G782" s="243"/>
      <c r="H782" s="258"/>
      <c r="I782" s="26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</row>
    <row r="783" spans="1:99" ht="65.25" thickBot="1">
      <c r="A783" s="153"/>
      <c r="B783" s="153" t="s">
        <v>135</v>
      </c>
      <c r="C783" s="155"/>
      <c r="D783" s="158">
        <f>D31+D70+D110+D149+D187+D226+D264+D306+D344+D383+D420+D459+D496+D535+D574+D614+D651+D691+D731+D770</f>
        <v>1171.6666666666667</v>
      </c>
      <c r="E783" s="158">
        <f>E31+E70+E110+E149+E187+E226+E264+E306+E344+E383+E420+E459+E496+E535+E574+E614+E651+E691+E731+E770</f>
        <v>1312.6799999999998</v>
      </c>
      <c r="F783" s="158">
        <f>F31+F70+F110+F149+F187+F226+F264+F306+F344+F383+F420+F459+F496+F535+F574+F614+F651+F691+F731+F770</f>
        <v>5356.620000000001</v>
      </c>
      <c r="G783" s="158">
        <f>G31+G70+G110+G149+G187+G226+G264+G306+G344+G383+G420+G459+G496+G535+G574+G614+G651+G691+G731+G770</f>
        <v>38345.05</v>
      </c>
      <c r="H783" s="249">
        <f>H31+H70+H110+H149+H187+H226+H264+H306+H344+H383+H420+H459+H496+H535+H574+H614+H651+H691+H731+H770</f>
        <v>1060.4899999999998</v>
      </c>
      <c r="I783" s="250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</row>
    <row r="784" spans="1:99" ht="65.25" thickBot="1">
      <c r="A784" s="153"/>
      <c r="B784" s="153" t="s">
        <v>38</v>
      </c>
      <c r="C784" s="155"/>
      <c r="D784" s="159">
        <f>D783/20</f>
        <v>58.583333333333336</v>
      </c>
      <c r="E784" s="159">
        <f>E783/20</f>
        <v>65.63399999999999</v>
      </c>
      <c r="F784" s="159">
        <f>F783/20</f>
        <v>267.831</v>
      </c>
      <c r="G784" s="159">
        <f>G783/20</f>
        <v>1917.2525</v>
      </c>
      <c r="H784" s="249">
        <f>H783/20</f>
        <v>53.02449999999999</v>
      </c>
      <c r="I784" s="250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</row>
    <row r="785" spans="1:99" ht="65.25" thickBot="1">
      <c r="A785" s="153"/>
      <c r="B785" s="153" t="s">
        <v>123</v>
      </c>
      <c r="C785" s="155"/>
      <c r="D785" s="159">
        <v>54</v>
      </c>
      <c r="E785" s="159">
        <v>60</v>
      </c>
      <c r="F785" s="159">
        <v>261</v>
      </c>
      <c r="G785" s="159">
        <v>1800</v>
      </c>
      <c r="H785" s="249">
        <v>50</v>
      </c>
      <c r="I785" s="250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</row>
    <row r="786" spans="1:99" s="204" customFormat="1" ht="192.75" thickBot="1">
      <c r="A786" s="153"/>
      <c r="B786" s="153" t="s">
        <v>13</v>
      </c>
      <c r="C786" s="155"/>
      <c r="D786" s="159">
        <f>D784*100/D785</f>
        <v>108.48765432098766</v>
      </c>
      <c r="E786" s="159">
        <f>E784*100/E785</f>
        <v>109.38999999999997</v>
      </c>
      <c r="F786" s="159">
        <f>F784*100/F785</f>
        <v>102.61724137931036</v>
      </c>
      <c r="G786" s="159">
        <f>G784*100/G785</f>
        <v>106.51402777777778</v>
      </c>
      <c r="H786" s="297">
        <f>H784*100/H785</f>
        <v>106.04899999999998</v>
      </c>
      <c r="I786" s="298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</row>
    <row r="787" spans="1:99" ht="129" thickBot="1">
      <c r="A787" s="153"/>
      <c r="B787" s="153" t="s">
        <v>124</v>
      </c>
      <c r="C787" s="155"/>
      <c r="D787" s="158">
        <f>D786-100</f>
        <v>8.487654320987659</v>
      </c>
      <c r="E787" s="158">
        <f>E786-100</f>
        <v>9.389999999999972</v>
      </c>
      <c r="F787" s="158">
        <f>F786-100</f>
        <v>2.6172413793103573</v>
      </c>
      <c r="G787" s="215">
        <f>G786-100</f>
        <v>6.514027777777784</v>
      </c>
      <c r="H787" s="249">
        <f>H786-100</f>
        <v>6.048999999999978</v>
      </c>
      <c r="I787" s="250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</row>
    <row r="788" spans="1:99" ht="64.5">
      <c r="A788" s="218"/>
      <c r="B788" s="218"/>
      <c r="C788" s="218"/>
      <c r="D788" s="171"/>
      <c r="E788" s="171"/>
      <c r="F788" s="171"/>
      <c r="G788" s="171"/>
      <c r="H788" s="171"/>
      <c r="I788" s="17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</row>
    <row r="789" spans="1:99" ht="64.5">
      <c r="A789" s="169"/>
      <c r="B789" s="1" t="s">
        <v>353</v>
      </c>
      <c r="C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</row>
    <row r="790" spans="1:99" ht="64.5">
      <c r="A790" s="2"/>
      <c r="B790" s="1" t="s">
        <v>354</v>
      </c>
      <c r="C790" s="1"/>
      <c r="I790" s="1"/>
      <c r="J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</row>
    <row r="791" spans="1:99" ht="64.5">
      <c r="A791" s="2"/>
      <c r="B791" s="1" t="s">
        <v>132</v>
      </c>
      <c r="C791" s="1"/>
      <c r="I791" s="1"/>
      <c r="J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</row>
    <row r="792" spans="1:99" ht="64.5">
      <c r="A792" s="2"/>
      <c r="B792" s="1" t="s">
        <v>134</v>
      </c>
      <c r="C792" s="1"/>
      <c r="I792" s="1"/>
      <c r="J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</row>
    <row r="793" spans="1:99" ht="64.5">
      <c r="A793" s="2"/>
      <c r="B793" s="1" t="s">
        <v>133</v>
      </c>
      <c r="C793" s="1"/>
      <c r="I793" s="1"/>
      <c r="J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</row>
    <row r="794" spans="2:99" ht="64.5">
      <c r="B794" s="1"/>
      <c r="I794" s="206"/>
      <c r="J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</row>
    <row r="795" spans="2:99" ht="64.5">
      <c r="B795" s="1"/>
      <c r="I795" s="206"/>
      <c r="J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</row>
    <row r="796" spans="2:99" ht="64.5">
      <c r="B796" s="1"/>
      <c r="I796" s="206"/>
      <c r="J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</row>
    <row r="797" spans="1:99" ht="64.5">
      <c r="A797" s="2"/>
      <c r="B797" s="1"/>
      <c r="I797" s="206"/>
      <c r="J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</row>
    <row r="798" spans="1:99" ht="64.5">
      <c r="A798" s="2"/>
      <c r="B798" s="1"/>
      <c r="I798" s="206"/>
      <c r="J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</row>
    <row r="799" spans="1:10" ht="64.5">
      <c r="A799" s="2"/>
      <c r="B799" s="1"/>
      <c r="I799" s="206"/>
      <c r="J799" s="1"/>
    </row>
    <row r="800" spans="1:10" ht="64.5">
      <c r="A800" s="2"/>
      <c r="B800" s="1"/>
      <c r="I800" s="206"/>
      <c r="J800" s="1"/>
    </row>
    <row r="801" spans="1:10" ht="64.5">
      <c r="A801" s="2"/>
      <c r="B801" s="1"/>
      <c r="I801" s="206"/>
      <c r="J801" s="1"/>
    </row>
    <row r="802" spans="1:10" ht="64.5">
      <c r="A802" s="2"/>
      <c r="B802" s="1"/>
      <c r="I802" s="206"/>
      <c r="J802" s="1"/>
    </row>
    <row r="803" spans="1:10" ht="64.5">
      <c r="A803" s="2"/>
      <c r="B803" s="1"/>
      <c r="I803" s="206"/>
      <c r="J803" s="1"/>
    </row>
    <row r="804" spans="2:15" ht="64.5">
      <c r="B804" s="1"/>
      <c r="I804" s="206"/>
      <c r="J804" s="1"/>
      <c r="K804" s="1"/>
      <c r="L804" s="1"/>
      <c r="M804" s="1"/>
      <c r="N804" s="1"/>
      <c r="O804" s="1"/>
    </row>
    <row r="805" spans="2:15" ht="64.5">
      <c r="B805" s="1"/>
      <c r="I805" s="206"/>
      <c r="J805" s="1"/>
      <c r="K805" s="1"/>
      <c r="L805" s="1"/>
      <c r="M805" s="1"/>
      <c r="N805" s="1"/>
      <c r="O805" s="1"/>
    </row>
    <row r="806" spans="2:15" ht="64.5">
      <c r="B806" s="1"/>
      <c r="I806" s="206"/>
      <c r="J806" s="1"/>
      <c r="K806" s="1"/>
      <c r="L806" s="1"/>
      <c r="M806" s="1"/>
      <c r="N806" s="1"/>
      <c r="O806" s="1"/>
    </row>
    <row r="807" spans="2:15" ht="64.5">
      <c r="B807" s="1"/>
      <c r="I807" s="206"/>
      <c r="J807" s="1"/>
      <c r="K807" s="1"/>
      <c r="L807" s="1"/>
      <c r="M807" s="1"/>
      <c r="N807" s="1"/>
      <c r="O807" s="1"/>
    </row>
    <row r="808" spans="2:15" ht="64.5">
      <c r="B808" s="1"/>
      <c r="I808" s="206"/>
      <c r="J808" s="1"/>
      <c r="K808" s="1"/>
      <c r="L808" s="1"/>
      <c r="M808" s="1"/>
      <c r="N808" s="1"/>
      <c r="O808" s="1"/>
    </row>
    <row r="809" spans="2:15" ht="64.5">
      <c r="B809" s="1"/>
      <c r="I809" s="206"/>
      <c r="J809" s="1"/>
      <c r="K809" s="1"/>
      <c r="L809" s="1"/>
      <c r="M809" s="1"/>
      <c r="N809" s="1"/>
      <c r="O809" s="1"/>
    </row>
    <row r="810" spans="2:15" ht="64.5">
      <c r="B810" s="1"/>
      <c r="I810" s="206"/>
      <c r="J810" s="1"/>
      <c r="K810" s="1"/>
      <c r="L810" s="1"/>
      <c r="M810" s="1"/>
      <c r="N810" s="1"/>
      <c r="O810" s="1"/>
    </row>
    <row r="811" spans="2:15" ht="64.5">
      <c r="B811" s="1"/>
      <c r="I811" s="206"/>
      <c r="J811" s="1"/>
      <c r="K811" s="1"/>
      <c r="L811" s="1"/>
      <c r="M811" s="1"/>
      <c r="N811" s="1"/>
      <c r="O811" s="1"/>
    </row>
    <row r="812" spans="2:15" ht="64.5">
      <c r="B812" s="1"/>
      <c r="I812" s="206"/>
      <c r="J812" s="1"/>
      <c r="K812" s="1"/>
      <c r="L812" s="1"/>
      <c r="M812" s="1"/>
      <c r="N812" s="1"/>
      <c r="O812" s="1"/>
    </row>
    <row r="813" spans="2:15" ht="64.5">
      <c r="B813" s="1"/>
      <c r="I813" s="206"/>
      <c r="J813" s="1"/>
      <c r="K813" s="1"/>
      <c r="L813" s="1"/>
      <c r="M813" s="1"/>
      <c r="N813" s="1"/>
      <c r="O813" s="1"/>
    </row>
    <row r="814" spans="2:15" ht="64.5">
      <c r="B814" s="1"/>
      <c r="I814" s="206"/>
      <c r="J814" s="1"/>
      <c r="K814" s="1"/>
      <c r="L814" s="1"/>
      <c r="M814" s="1"/>
      <c r="N814" s="1"/>
      <c r="O814" s="1"/>
    </row>
    <row r="815" spans="2:15" ht="64.5">
      <c r="B815" s="1"/>
      <c r="I815" s="206"/>
      <c r="J815" s="1"/>
      <c r="K815" s="1"/>
      <c r="L815" s="1"/>
      <c r="M815" s="1"/>
      <c r="N815" s="1"/>
      <c r="O815" s="1"/>
    </row>
    <row r="816" spans="1:15" ht="64.5">
      <c r="A816" s="2"/>
      <c r="B816" s="1"/>
      <c r="C816" s="1"/>
      <c r="I816" s="1"/>
      <c r="J816" s="1"/>
      <c r="K816" s="208"/>
      <c r="L816" s="1"/>
      <c r="M816" s="1"/>
      <c r="N816" s="1"/>
      <c r="O816" s="1"/>
    </row>
    <row r="817" spans="2:15" ht="64.5">
      <c r="B817" s="1"/>
      <c r="I817" s="206"/>
      <c r="J817" s="1"/>
      <c r="K817" s="1"/>
      <c r="L817" s="1"/>
      <c r="M817" s="1"/>
      <c r="N817" s="1"/>
      <c r="O817" s="1"/>
    </row>
    <row r="818" spans="2:15" ht="64.5">
      <c r="B818" s="1"/>
      <c r="I818" s="206"/>
      <c r="J818" s="1"/>
      <c r="K818" s="1"/>
      <c r="L818" s="1"/>
      <c r="M818" s="1"/>
      <c r="N818" s="1"/>
      <c r="O818" s="1"/>
    </row>
    <row r="819" spans="2:15" ht="64.5">
      <c r="B819" s="1"/>
      <c r="I819" s="206"/>
      <c r="J819" s="1"/>
      <c r="K819" s="1"/>
      <c r="L819" s="1"/>
      <c r="M819" s="1"/>
      <c r="N819" s="1"/>
      <c r="O819" s="1"/>
    </row>
    <row r="820" spans="1:15" s="200" customFormat="1" ht="64.5">
      <c r="A820" s="207"/>
      <c r="B820" s="1"/>
      <c r="C820" s="173"/>
      <c r="D820" s="1"/>
      <c r="E820" s="1"/>
      <c r="F820" s="1"/>
      <c r="G820" s="1"/>
      <c r="H820" s="1"/>
      <c r="I820" s="206"/>
      <c r="J820" s="1"/>
      <c r="K820" s="1"/>
      <c r="L820" s="1"/>
      <c r="M820" s="178"/>
      <c r="N820" s="178"/>
      <c r="O820" s="178"/>
    </row>
    <row r="821" spans="2:15" ht="64.5">
      <c r="B821" s="1"/>
      <c r="I821" s="206"/>
      <c r="J821" s="1"/>
      <c r="K821" s="1"/>
      <c r="L821" s="1"/>
      <c r="M821" s="1"/>
      <c r="N821" s="1"/>
      <c r="O821" s="1"/>
    </row>
    <row r="822" spans="2:15" ht="64.5">
      <c r="B822" s="1"/>
      <c r="I822" s="206"/>
      <c r="J822" s="1"/>
      <c r="K822" s="1"/>
      <c r="L822" s="1"/>
      <c r="M822" s="1"/>
      <c r="N822" s="1"/>
      <c r="O822" s="1"/>
    </row>
    <row r="823" spans="2:15" ht="64.5">
      <c r="B823" s="1"/>
      <c r="I823" s="206"/>
      <c r="J823" s="1"/>
      <c r="K823" s="1"/>
      <c r="L823" s="1"/>
      <c r="M823" s="1"/>
      <c r="N823" s="1"/>
      <c r="O823" s="1"/>
    </row>
    <row r="824" spans="2:15" ht="64.5">
      <c r="B824" s="1"/>
      <c r="I824" s="206"/>
      <c r="J824" s="1"/>
      <c r="K824" s="1"/>
      <c r="L824" s="1"/>
      <c r="M824" s="1"/>
      <c r="N824" s="1"/>
      <c r="O824" s="1"/>
    </row>
    <row r="825" spans="2:15" ht="64.5">
      <c r="B825" s="1"/>
      <c r="I825" s="206"/>
      <c r="J825" s="1"/>
      <c r="K825" s="1"/>
      <c r="L825" s="1"/>
      <c r="M825" s="1"/>
      <c r="N825" s="1"/>
      <c r="O825" s="1"/>
    </row>
    <row r="826" spans="2:15" ht="64.5">
      <c r="B826" s="1"/>
      <c r="I826" s="206"/>
      <c r="J826" s="1"/>
      <c r="K826" s="1"/>
      <c r="L826" s="1"/>
      <c r="M826" s="1"/>
      <c r="N826" s="1"/>
      <c r="O826" s="1"/>
    </row>
    <row r="827" spans="2:15" ht="64.5">
      <c r="B827" s="1"/>
      <c r="I827" s="206"/>
      <c r="J827" s="1"/>
      <c r="K827" s="1"/>
      <c r="L827" s="1"/>
      <c r="M827" s="1"/>
      <c r="N827" s="1"/>
      <c r="O827" s="1"/>
    </row>
    <row r="828" spans="2:15" ht="64.5">
      <c r="B828" s="1"/>
      <c r="I828" s="206"/>
      <c r="J828" s="1"/>
      <c r="K828" s="1"/>
      <c r="L828" s="1"/>
      <c r="M828" s="1"/>
      <c r="N828" s="1"/>
      <c r="O828" s="1"/>
    </row>
    <row r="829" spans="2:15" ht="64.5">
      <c r="B829" s="1"/>
      <c r="I829" s="206"/>
      <c r="J829" s="1"/>
      <c r="K829" s="1"/>
      <c r="L829" s="1"/>
      <c r="M829" s="1"/>
      <c r="N829" s="1"/>
      <c r="O829" s="1"/>
    </row>
    <row r="830" spans="2:15" ht="64.5">
      <c r="B830" s="1"/>
      <c r="I830" s="206"/>
      <c r="J830" s="1"/>
      <c r="K830" s="1"/>
      <c r="L830" s="1"/>
      <c r="M830" s="1"/>
      <c r="N830" s="1"/>
      <c r="O830" s="1"/>
    </row>
    <row r="831" spans="2:15" ht="64.5">
      <c r="B831" s="1"/>
      <c r="I831" s="206"/>
      <c r="J831" s="1"/>
      <c r="K831" s="1"/>
      <c r="L831" s="1"/>
      <c r="M831" s="1"/>
      <c r="N831" s="1"/>
      <c r="O831" s="1"/>
    </row>
    <row r="832" spans="2:15" ht="64.5">
      <c r="B832" s="1"/>
      <c r="I832" s="206"/>
      <c r="J832" s="1"/>
      <c r="K832" s="1"/>
      <c r="L832" s="1"/>
      <c r="M832" s="1"/>
      <c r="N832" s="1"/>
      <c r="O832" s="1"/>
    </row>
    <row r="833" spans="2:15" ht="64.5">
      <c r="B833" s="1"/>
      <c r="I833" s="206"/>
      <c r="J833" s="1"/>
      <c r="K833" s="1"/>
      <c r="L833" s="1"/>
      <c r="M833" s="1"/>
      <c r="N833" s="1"/>
      <c r="O833" s="1"/>
    </row>
    <row r="834" spans="2:15" ht="64.5">
      <c r="B834" s="1"/>
      <c r="I834" s="206"/>
      <c r="J834" s="1"/>
      <c r="K834" s="1"/>
      <c r="L834" s="1"/>
      <c r="M834" s="1"/>
      <c r="N834" s="1"/>
      <c r="O834" s="1"/>
    </row>
    <row r="836" spans="1:9" ht="64.5">
      <c r="A836" s="2"/>
      <c r="C836" s="1"/>
      <c r="I836" s="188"/>
    </row>
    <row r="850" spans="1:9" ht="64.5">
      <c r="A850" s="2"/>
      <c r="C850" s="1"/>
      <c r="I850" s="188"/>
    </row>
    <row r="851" spans="1:9" ht="64.5">
      <c r="A851" s="2"/>
      <c r="C851" s="1"/>
      <c r="I851" s="188"/>
    </row>
    <row r="854" spans="1:9" ht="64.5">
      <c r="A854" s="2"/>
      <c r="B854" s="2"/>
      <c r="C854" s="2"/>
      <c r="D854" s="2"/>
      <c r="E854" s="2"/>
      <c r="F854" s="2"/>
      <c r="G854" s="2"/>
      <c r="H854" s="2"/>
      <c r="I854" s="2"/>
    </row>
    <row r="857" spans="1:12" ht="64.5">
      <c r="A857" s="2"/>
      <c r="B857" s="2"/>
      <c r="C857" s="2"/>
      <c r="D857" s="2"/>
      <c r="E857" s="2"/>
      <c r="F857" s="2"/>
      <c r="G857" s="2"/>
      <c r="H857" s="2"/>
      <c r="I857" s="2"/>
      <c r="J857" s="200"/>
      <c r="K857" s="200"/>
      <c r="L857" s="200"/>
    </row>
    <row r="884" spans="1:12" s="200" customFormat="1" ht="64.5">
      <c r="A884" s="207"/>
      <c r="B884" s="216"/>
      <c r="C884" s="173"/>
      <c r="D884" s="1"/>
      <c r="E884" s="1"/>
      <c r="F884" s="1"/>
      <c r="G884" s="1"/>
      <c r="H884" s="1"/>
      <c r="I884" s="210"/>
      <c r="J884" s="2"/>
      <c r="K884" s="2"/>
      <c r="L884" s="2"/>
    </row>
  </sheetData>
  <sheetProtection/>
  <mergeCells count="243">
    <mergeCell ref="B375:I375"/>
    <mergeCell ref="B353:B354"/>
    <mergeCell ref="C353:C354"/>
    <mergeCell ref="D353:F353"/>
    <mergeCell ref="G353:G354"/>
    <mergeCell ref="H353:H354"/>
    <mergeCell ref="B356:I356"/>
    <mergeCell ref="B361:I361"/>
    <mergeCell ref="B364:I364"/>
    <mergeCell ref="B371:I371"/>
    <mergeCell ref="I353:I354"/>
    <mergeCell ref="I315:I316"/>
    <mergeCell ref="B318:I318"/>
    <mergeCell ref="B323:I323"/>
    <mergeCell ref="B326:I326"/>
    <mergeCell ref="B333:I333"/>
    <mergeCell ref="B337:I337"/>
    <mergeCell ref="B277:I277"/>
    <mergeCell ref="B282:I282"/>
    <mergeCell ref="B285:I285"/>
    <mergeCell ref="B294:I294"/>
    <mergeCell ref="B298:I298"/>
    <mergeCell ref="B315:B316"/>
    <mergeCell ref="C315:C316"/>
    <mergeCell ref="D315:F315"/>
    <mergeCell ref="G315:G316"/>
    <mergeCell ref="H315:H316"/>
    <mergeCell ref="B273:I273"/>
    <mergeCell ref="B274:B275"/>
    <mergeCell ref="C274:C275"/>
    <mergeCell ref="D274:F274"/>
    <mergeCell ref="G274:G275"/>
    <mergeCell ref="H274:H275"/>
    <mergeCell ref="I274:I275"/>
    <mergeCell ref="I235:I236"/>
    <mergeCell ref="B238:I238"/>
    <mergeCell ref="B243:I243"/>
    <mergeCell ref="B246:I246"/>
    <mergeCell ref="B254:I254"/>
    <mergeCell ref="B258:I258"/>
    <mergeCell ref="B200:I200"/>
    <mergeCell ref="B205:I205"/>
    <mergeCell ref="B208:I208"/>
    <mergeCell ref="B215:I215"/>
    <mergeCell ref="B219:I219"/>
    <mergeCell ref="B235:B236"/>
    <mergeCell ref="C235:C236"/>
    <mergeCell ref="D235:F235"/>
    <mergeCell ref="G235:G236"/>
    <mergeCell ref="H235:H236"/>
    <mergeCell ref="B197:B198"/>
    <mergeCell ref="C197:C198"/>
    <mergeCell ref="D197:F197"/>
    <mergeCell ref="G197:G198"/>
    <mergeCell ref="H197:H198"/>
    <mergeCell ref="I197:I198"/>
    <mergeCell ref="I158:I159"/>
    <mergeCell ref="B161:I161"/>
    <mergeCell ref="B166:I166"/>
    <mergeCell ref="B169:I169"/>
    <mergeCell ref="B177:I177"/>
    <mergeCell ref="B181:I181"/>
    <mergeCell ref="B122:I122"/>
    <mergeCell ref="B127:I127"/>
    <mergeCell ref="B130:I130"/>
    <mergeCell ref="B138:I138"/>
    <mergeCell ref="B142:I142"/>
    <mergeCell ref="B158:B159"/>
    <mergeCell ref="C158:C159"/>
    <mergeCell ref="D158:F158"/>
    <mergeCell ref="G158:G159"/>
    <mergeCell ref="H158:H159"/>
    <mergeCell ref="B119:B120"/>
    <mergeCell ref="C119:C120"/>
    <mergeCell ref="D119:F119"/>
    <mergeCell ref="G119:G120"/>
    <mergeCell ref="H119:H120"/>
    <mergeCell ref="I119:I120"/>
    <mergeCell ref="I80:I81"/>
    <mergeCell ref="B83:I83"/>
    <mergeCell ref="B88:I88"/>
    <mergeCell ref="B91:I91"/>
    <mergeCell ref="B100:I100"/>
    <mergeCell ref="B104:I104"/>
    <mergeCell ref="B43:I43"/>
    <mergeCell ref="B48:I48"/>
    <mergeCell ref="B51:I51"/>
    <mergeCell ref="B59:I59"/>
    <mergeCell ref="B63:I63"/>
    <mergeCell ref="B80:B81"/>
    <mergeCell ref="C80:C81"/>
    <mergeCell ref="D80:F80"/>
    <mergeCell ref="G80:G81"/>
    <mergeCell ref="H80:H81"/>
    <mergeCell ref="B12:I12"/>
    <mergeCell ref="B19:I19"/>
    <mergeCell ref="B23:I23"/>
    <mergeCell ref="B40:B41"/>
    <mergeCell ref="C40:C41"/>
    <mergeCell ref="D40:F40"/>
    <mergeCell ref="G40:G41"/>
    <mergeCell ref="H40:H41"/>
    <mergeCell ref="I40:I41"/>
    <mergeCell ref="H786:I786"/>
    <mergeCell ref="H787:I787"/>
    <mergeCell ref="B1:B2"/>
    <mergeCell ref="C1:C2"/>
    <mergeCell ref="D1:F1"/>
    <mergeCell ref="G1:G2"/>
    <mergeCell ref="H1:H2"/>
    <mergeCell ref="I1:I2"/>
    <mergeCell ref="B4:I4"/>
    <mergeCell ref="B9:I9"/>
    <mergeCell ref="G505:G506"/>
    <mergeCell ref="A505:A506"/>
    <mergeCell ref="D544:F544"/>
    <mergeCell ref="H783:I783"/>
    <mergeCell ref="H784:I784"/>
    <mergeCell ref="H785:I785"/>
    <mergeCell ref="A700:A701"/>
    <mergeCell ref="C544:C545"/>
    <mergeCell ref="A623:A624"/>
    <mergeCell ref="A583:A584"/>
    <mergeCell ref="B469:B470"/>
    <mergeCell ref="C505:C506"/>
    <mergeCell ref="B544:B545"/>
    <mergeCell ref="A469:A470"/>
    <mergeCell ref="A544:A545"/>
    <mergeCell ref="B505:B506"/>
    <mergeCell ref="A392:A393"/>
    <mergeCell ref="B392:B393"/>
    <mergeCell ref="C392:C393"/>
    <mergeCell ref="D392:F392"/>
    <mergeCell ref="B641:I641"/>
    <mergeCell ref="B645:I645"/>
    <mergeCell ref="G392:G393"/>
    <mergeCell ref="A429:A430"/>
    <mergeCell ref="C469:C470"/>
    <mergeCell ref="D505:F505"/>
    <mergeCell ref="G781:G782"/>
    <mergeCell ref="D781:F781"/>
    <mergeCell ref="H781:I782"/>
    <mergeCell ref="B758:I758"/>
    <mergeCell ref="B762:I762"/>
    <mergeCell ref="A781:A782"/>
    <mergeCell ref="B780:I780"/>
    <mergeCell ref="B781:C782"/>
    <mergeCell ref="B748:I748"/>
    <mergeCell ref="C661:C662"/>
    <mergeCell ref="D661:F661"/>
    <mergeCell ref="C700:C701"/>
    <mergeCell ref="G700:G701"/>
    <mergeCell ref="D740:F740"/>
    <mergeCell ref="B708:I708"/>
    <mergeCell ref="B711:I711"/>
    <mergeCell ref="H661:H662"/>
    <mergeCell ref="H740:H741"/>
    <mergeCell ref="I740:I741"/>
    <mergeCell ref="G740:G741"/>
    <mergeCell ref="G661:G662"/>
    <mergeCell ref="B672:I672"/>
    <mergeCell ref="B703:I703"/>
    <mergeCell ref="B661:B662"/>
    <mergeCell ref="B684:I684"/>
    <mergeCell ref="H700:H701"/>
    <mergeCell ref="A740:A741"/>
    <mergeCell ref="B740:B741"/>
    <mergeCell ref="D623:F623"/>
    <mergeCell ref="D700:F700"/>
    <mergeCell ref="B700:B701"/>
    <mergeCell ref="A661:A662"/>
    <mergeCell ref="B634:I634"/>
    <mergeCell ref="B631:I631"/>
    <mergeCell ref="I661:I662"/>
    <mergeCell ref="C740:C741"/>
    <mergeCell ref="I392:I393"/>
    <mergeCell ref="H429:H430"/>
    <mergeCell ref="I429:I430"/>
    <mergeCell ref="H469:H470"/>
    <mergeCell ref="I469:I470"/>
    <mergeCell ref="H392:H393"/>
    <mergeCell ref="B448:I448"/>
    <mergeCell ref="B395:I395"/>
    <mergeCell ref="B432:I432"/>
    <mergeCell ref="G429:G430"/>
    <mergeCell ref="B626:I626"/>
    <mergeCell ref="H623:H624"/>
    <mergeCell ref="I623:I624"/>
    <mergeCell ref="B623:B624"/>
    <mergeCell ref="B555:I555"/>
    <mergeCell ref="C623:C624"/>
    <mergeCell ref="B564:I564"/>
    <mergeCell ref="B568:I568"/>
    <mergeCell ref="B400:I400"/>
    <mergeCell ref="B437:I437"/>
    <mergeCell ref="B477:I477"/>
    <mergeCell ref="B514:I514"/>
    <mergeCell ref="B411:I411"/>
    <mergeCell ref="H505:H506"/>
    <mergeCell ref="I505:I506"/>
    <mergeCell ref="B487:I487"/>
    <mergeCell ref="G469:G470"/>
    <mergeCell ref="C429:C430"/>
    <mergeCell ref="B403:I403"/>
    <mergeCell ref="B440:I440"/>
    <mergeCell ref="B480:I480"/>
    <mergeCell ref="B517:I517"/>
    <mergeCell ref="D429:F429"/>
    <mergeCell ref="B415:I415"/>
    <mergeCell ref="D469:F469"/>
    <mergeCell ref="B429:B430"/>
    <mergeCell ref="B452:I452"/>
    <mergeCell ref="B472:I472"/>
    <mergeCell ref="B664:I664"/>
    <mergeCell ref="H544:H545"/>
    <mergeCell ref="B508:I508"/>
    <mergeCell ref="B491:I491"/>
    <mergeCell ref="B524:I524"/>
    <mergeCell ref="I544:I545"/>
    <mergeCell ref="B528:I528"/>
    <mergeCell ref="G544:G545"/>
    <mergeCell ref="B547:I547"/>
    <mergeCell ref="B586:I586"/>
    <mergeCell ref="B591:I591"/>
    <mergeCell ref="B552:I552"/>
    <mergeCell ref="B751:I751"/>
    <mergeCell ref="B724:I724"/>
    <mergeCell ref="B743:I743"/>
    <mergeCell ref="B602:I602"/>
    <mergeCell ref="B680:I680"/>
    <mergeCell ref="G623:G624"/>
    <mergeCell ref="I700:I701"/>
    <mergeCell ref="B669:I669"/>
    <mergeCell ref="B606:I606"/>
    <mergeCell ref="B660:I660"/>
    <mergeCell ref="B720:I720"/>
    <mergeCell ref="H583:H584"/>
    <mergeCell ref="I583:I584"/>
    <mergeCell ref="B583:B584"/>
    <mergeCell ref="B594:I594"/>
    <mergeCell ref="C583:C584"/>
    <mergeCell ref="D583:F583"/>
    <mergeCell ref="G583:G584"/>
  </mergeCells>
  <printOptions/>
  <pageMargins left="0.9448818897637796" right="0.7480314960629921" top="0.984251968503937" bottom="0.984251968503937" header="0.5118110236220472" footer="0.5118110236220472"/>
  <pageSetup fitToHeight="29" horizontalDpi="600" verticalDpi="600" orientation="portrait" paperSize="9" scale="18" r:id="rId1"/>
  <rowBreaks count="24" manualBreakCount="24">
    <brk id="39" max="8" man="1"/>
    <brk id="79" max="8" man="1"/>
    <brk id="118" max="8" man="1"/>
    <brk id="157" max="8" man="1"/>
    <brk id="196" max="8" man="1"/>
    <brk id="234" max="8" man="1"/>
    <brk id="272" max="8" man="1"/>
    <brk id="314" max="8" man="1"/>
    <brk id="352" max="8" man="1"/>
    <brk id="391" max="8" man="1"/>
    <brk id="428" max="8" man="1"/>
    <brk id="468" max="8" man="1"/>
    <brk id="504" max="8" man="1"/>
    <brk id="543" max="8" man="1"/>
    <brk id="582" max="8" man="1"/>
    <brk id="622" max="8" man="1"/>
    <brk id="659" max="8" man="1"/>
    <brk id="699" max="8" man="1"/>
    <brk id="739" max="8" man="1"/>
    <brk id="779" max="8" man="1"/>
    <brk id="806" max="12" man="1"/>
    <brk id="827" max="13" man="1"/>
    <brk id="848" max="13" man="1"/>
    <brk id="858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C4:R823"/>
  <sheetViews>
    <sheetView zoomScalePageLayoutView="0" workbookViewId="0" topLeftCell="A714">
      <selection activeCell="E828" sqref="E828"/>
    </sheetView>
  </sheetViews>
  <sheetFormatPr defaultColWidth="9.140625" defaultRowHeight="12.75"/>
  <cols>
    <col min="1" max="16384" width="9.140625" style="57" customWidth="1"/>
  </cols>
  <sheetData>
    <row r="3" ht="19.5" thickBot="1"/>
    <row r="4" spans="4:10" ht="19.5" thickBot="1">
      <c r="D4" s="44">
        <v>86</v>
      </c>
      <c r="E4" s="57">
        <f>D4*250/200</f>
        <v>107.5</v>
      </c>
      <c r="I4" s="42">
        <v>20</v>
      </c>
      <c r="J4" s="57">
        <f>I4*150/200</f>
        <v>15</v>
      </c>
    </row>
    <row r="5" spans="4:10" ht="19.5" thickBot="1">
      <c r="D5" s="45">
        <v>72</v>
      </c>
      <c r="E5" s="57">
        <f aca="true" t="shared" si="0" ref="E5:E31">D5*250/200</f>
        <v>90</v>
      </c>
      <c r="I5" s="43">
        <v>150</v>
      </c>
      <c r="J5" s="57">
        <f aca="true" t="shared" si="1" ref="J5:J12">I5*150/200</f>
        <v>112.5</v>
      </c>
    </row>
    <row r="6" spans="4:10" ht="19.5" thickBot="1">
      <c r="D6" s="45">
        <v>82</v>
      </c>
      <c r="E6" s="57">
        <f t="shared" si="0"/>
        <v>102.5</v>
      </c>
      <c r="I6" s="43">
        <v>20</v>
      </c>
      <c r="J6" s="57">
        <f t="shared" si="1"/>
        <v>15</v>
      </c>
    </row>
    <row r="7" spans="4:10" ht="19.5" thickBot="1">
      <c r="D7" s="45">
        <v>72</v>
      </c>
      <c r="E7" s="57">
        <f t="shared" si="0"/>
        <v>90</v>
      </c>
      <c r="I7" s="43">
        <v>136</v>
      </c>
      <c r="J7" s="57">
        <f t="shared" si="1"/>
        <v>102</v>
      </c>
    </row>
    <row r="8" spans="4:10" ht="19.5" thickBot="1">
      <c r="D8" s="45">
        <v>96</v>
      </c>
      <c r="E8" s="57">
        <f t="shared" si="0"/>
        <v>120</v>
      </c>
      <c r="I8" s="43">
        <v>36</v>
      </c>
      <c r="J8" s="57">
        <f t="shared" si="1"/>
        <v>27</v>
      </c>
    </row>
    <row r="9" spans="4:10" ht="19.5" thickBot="1">
      <c r="D9" s="45">
        <v>71</v>
      </c>
      <c r="E9" s="57">
        <f t="shared" si="0"/>
        <v>88.75</v>
      </c>
      <c r="I9" s="43">
        <v>5</v>
      </c>
      <c r="J9" s="57">
        <f t="shared" si="1"/>
        <v>3.75</v>
      </c>
    </row>
    <row r="10" spans="4:10" ht="19.5" thickBot="1">
      <c r="D10" s="45">
        <v>87</v>
      </c>
      <c r="E10" s="57">
        <f t="shared" si="0"/>
        <v>108.75</v>
      </c>
      <c r="I10" s="43">
        <v>197</v>
      </c>
      <c r="J10" s="57">
        <f t="shared" si="1"/>
        <v>147.75</v>
      </c>
    </row>
    <row r="11" spans="4:10" ht="19.5" thickBot="1">
      <c r="D11" s="45">
        <v>45</v>
      </c>
      <c r="E11" s="57">
        <f t="shared" si="0"/>
        <v>56.25</v>
      </c>
      <c r="I11" s="43">
        <v>3</v>
      </c>
      <c r="J11" s="57">
        <f t="shared" si="1"/>
        <v>2.25</v>
      </c>
    </row>
    <row r="12" spans="4:10" ht="19.5" thickBot="1">
      <c r="D12" s="45">
        <v>59</v>
      </c>
      <c r="E12" s="57">
        <f t="shared" si="0"/>
        <v>73.75</v>
      </c>
      <c r="I12" s="43">
        <v>200</v>
      </c>
      <c r="J12" s="57">
        <f t="shared" si="1"/>
        <v>150</v>
      </c>
    </row>
    <row r="13" spans="4:5" ht="19.5" thickBot="1">
      <c r="D13" s="45">
        <v>50</v>
      </c>
      <c r="E13" s="57">
        <f t="shared" si="0"/>
        <v>62.5</v>
      </c>
    </row>
    <row r="14" spans="4:5" ht="19.5" thickBot="1">
      <c r="D14" s="45">
        <v>54</v>
      </c>
      <c r="E14" s="57">
        <f t="shared" si="0"/>
        <v>67.5</v>
      </c>
    </row>
    <row r="15" spans="4:5" ht="19.5" thickBot="1">
      <c r="D15" s="45">
        <v>48</v>
      </c>
      <c r="E15" s="57">
        <f t="shared" si="0"/>
        <v>60</v>
      </c>
    </row>
    <row r="16" spans="4:5" ht="19.5" thickBot="1">
      <c r="D16" s="43"/>
      <c r="E16" s="57">
        <f t="shared" si="0"/>
        <v>0</v>
      </c>
    </row>
    <row r="17" spans="4:5" ht="19.5" thickBot="1">
      <c r="D17" s="43">
        <v>5</v>
      </c>
      <c r="E17" s="57">
        <f t="shared" si="0"/>
        <v>6.25</v>
      </c>
    </row>
    <row r="18" spans="4:5" ht="19.5" thickBot="1">
      <c r="D18" s="43">
        <v>140</v>
      </c>
      <c r="E18" s="57">
        <f t="shared" si="0"/>
        <v>175</v>
      </c>
    </row>
    <row r="19" spans="4:9" ht="19.5" thickBot="1">
      <c r="D19" s="43"/>
      <c r="E19" s="57">
        <f t="shared" si="0"/>
        <v>0</v>
      </c>
      <c r="H19" s="44">
        <v>75</v>
      </c>
      <c r="I19" s="57">
        <f>H19*50/85</f>
        <v>44.11764705882353</v>
      </c>
    </row>
    <row r="20" spans="4:13" ht="19.5" thickBot="1">
      <c r="D20" s="43">
        <v>80</v>
      </c>
      <c r="E20" s="57">
        <f t="shared" si="0"/>
        <v>100</v>
      </c>
      <c r="H20" s="45">
        <v>3</v>
      </c>
      <c r="I20" s="57">
        <f aca="true" t="shared" si="2" ref="I20:I29">H20*50/85</f>
        <v>1.7647058823529411</v>
      </c>
      <c r="L20" s="42">
        <v>40</v>
      </c>
      <c r="M20" s="57">
        <f>L20*150/200</f>
        <v>30</v>
      </c>
    </row>
    <row r="21" spans="4:13" ht="19.5" thickBot="1">
      <c r="D21" s="43">
        <v>86</v>
      </c>
      <c r="E21" s="57">
        <f t="shared" si="0"/>
        <v>107.5</v>
      </c>
      <c r="H21" s="45">
        <v>43</v>
      </c>
      <c r="I21" s="57">
        <f t="shared" si="2"/>
        <v>25.294117647058822</v>
      </c>
      <c r="L21" s="43">
        <v>40</v>
      </c>
      <c r="M21" s="57">
        <f aca="true" t="shared" si="3" ref="M21:M34">L21*150/200</f>
        <v>30</v>
      </c>
    </row>
    <row r="22" spans="4:13" ht="19.5" thickBot="1">
      <c r="D22" s="43">
        <v>92</v>
      </c>
      <c r="E22" s="57">
        <f t="shared" si="0"/>
        <v>115</v>
      </c>
      <c r="H22" s="45">
        <v>43</v>
      </c>
      <c r="I22" s="57">
        <f t="shared" si="2"/>
        <v>25.294117647058822</v>
      </c>
      <c r="L22" s="43">
        <v>40</v>
      </c>
      <c r="M22" s="57">
        <f t="shared" si="3"/>
        <v>30</v>
      </c>
    </row>
    <row r="23" spans="4:17" ht="19.5" thickBot="1">
      <c r="D23" s="43">
        <v>100</v>
      </c>
      <c r="E23" s="57">
        <f t="shared" si="0"/>
        <v>125</v>
      </c>
      <c r="H23" s="45">
        <v>9</v>
      </c>
      <c r="I23" s="57">
        <f t="shared" si="2"/>
        <v>5.294117647058823</v>
      </c>
      <c r="L23" s="43">
        <v>40</v>
      </c>
      <c r="M23" s="57">
        <f t="shared" si="3"/>
        <v>30</v>
      </c>
      <c r="P23" s="42">
        <v>2.4</v>
      </c>
      <c r="Q23" s="57">
        <f>P23*105/140</f>
        <v>1.8</v>
      </c>
    </row>
    <row r="24" spans="4:17" ht="19.5" thickBot="1">
      <c r="D24" s="43"/>
      <c r="E24" s="57">
        <f t="shared" si="0"/>
        <v>0</v>
      </c>
      <c r="H24" s="45">
        <v>3</v>
      </c>
      <c r="I24" s="57">
        <f t="shared" si="2"/>
        <v>1.7647058823529411</v>
      </c>
      <c r="L24" s="43">
        <v>16</v>
      </c>
      <c r="M24" s="57">
        <f t="shared" si="3"/>
        <v>12</v>
      </c>
      <c r="P24" s="43">
        <v>2.4</v>
      </c>
      <c r="Q24" s="57">
        <f>P24*105/140</f>
        <v>1.8</v>
      </c>
    </row>
    <row r="25" spans="4:17" ht="19.5" thickBot="1">
      <c r="D25" s="43">
        <v>10</v>
      </c>
      <c r="E25" s="57">
        <f t="shared" si="0"/>
        <v>12.5</v>
      </c>
      <c r="H25" s="45">
        <v>31</v>
      </c>
      <c r="I25" s="57">
        <f t="shared" si="2"/>
        <v>18.235294117647058</v>
      </c>
      <c r="L25" s="43">
        <v>16</v>
      </c>
      <c r="M25" s="57">
        <f t="shared" si="3"/>
        <v>12</v>
      </c>
      <c r="P25" s="43">
        <v>1.6</v>
      </c>
      <c r="Q25" s="57">
        <f>P25*105/140</f>
        <v>1.2</v>
      </c>
    </row>
    <row r="26" spans="4:17" ht="19.5" thickBot="1">
      <c r="D26" s="43">
        <v>11</v>
      </c>
      <c r="E26" s="57">
        <f t="shared" si="0"/>
        <v>13.75</v>
      </c>
      <c r="H26" s="45">
        <v>9</v>
      </c>
      <c r="I26" s="57">
        <f t="shared" si="2"/>
        <v>5.294117647058823</v>
      </c>
      <c r="L26" s="43">
        <v>16</v>
      </c>
      <c r="M26" s="57">
        <f t="shared" si="3"/>
        <v>12</v>
      </c>
      <c r="P26" s="43">
        <v>250</v>
      </c>
      <c r="Q26" s="57">
        <f>P26*105/140</f>
        <v>187.5</v>
      </c>
    </row>
    <row r="27" spans="4:17" ht="19.5" thickBot="1">
      <c r="D27" s="43">
        <v>10</v>
      </c>
      <c r="E27" s="57">
        <f t="shared" si="0"/>
        <v>12.5</v>
      </c>
      <c r="H27" s="45">
        <v>2</v>
      </c>
      <c r="I27" s="57">
        <f t="shared" si="2"/>
        <v>1.1764705882352942</v>
      </c>
      <c r="L27" s="43">
        <v>16</v>
      </c>
      <c r="M27" s="57">
        <f t="shared" si="3"/>
        <v>12</v>
      </c>
      <c r="P27" s="43">
        <v>140</v>
      </c>
      <c r="Q27" s="57">
        <f>P27*105/140</f>
        <v>105</v>
      </c>
    </row>
    <row r="28" spans="4:13" ht="19.5" thickBot="1">
      <c r="D28" s="43">
        <v>2</v>
      </c>
      <c r="E28" s="57">
        <f t="shared" si="0"/>
        <v>2.5</v>
      </c>
      <c r="H28" s="45">
        <v>43</v>
      </c>
      <c r="I28" s="57">
        <f t="shared" si="2"/>
        <v>25.294117647058822</v>
      </c>
      <c r="L28" s="43"/>
      <c r="M28" s="57">
        <f t="shared" si="3"/>
        <v>0</v>
      </c>
    </row>
    <row r="29" spans="4:13" ht="19.5" thickBot="1">
      <c r="D29" s="43">
        <v>8</v>
      </c>
      <c r="E29" s="57">
        <f t="shared" si="0"/>
        <v>10</v>
      </c>
      <c r="H29" s="45">
        <v>85</v>
      </c>
      <c r="I29" s="57">
        <f t="shared" si="2"/>
        <v>50</v>
      </c>
      <c r="L29" s="43">
        <v>7</v>
      </c>
      <c r="M29" s="57">
        <f t="shared" si="3"/>
        <v>5.25</v>
      </c>
    </row>
    <row r="30" spans="4:13" ht="19.5" thickBot="1">
      <c r="D30" s="43">
        <v>2</v>
      </c>
      <c r="E30" s="57">
        <f t="shared" si="0"/>
        <v>2.5</v>
      </c>
      <c r="L30" s="43">
        <v>7</v>
      </c>
      <c r="M30" s="57">
        <f t="shared" si="3"/>
        <v>5.25</v>
      </c>
    </row>
    <row r="31" spans="4:13" ht="19.5" thickBot="1">
      <c r="D31" s="43">
        <v>200</v>
      </c>
      <c r="E31" s="57">
        <f t="shared" si="0"/>
        <v>250</v>
      </c>
      <c r="L31" s="43">
        <v>8</v>
      </c>
      <c r="M31" s="57">
        <f t="shared" si="3"/>
        <v>6</v>
      </c>
    </row>
    <row r="32" spans="12:13" ht="19.5" thickBot="1">
      <c r="L32" s="43">
        <v>2</v>
      </c>
      <c r="M32" s="57">
        <f t="shared" si="3"/>
        <v>1.5</v>
      </c>
    </row>
    <row r="33" spans="12:13" ht="19.5" thickBot="1">
      <c r="L33" s="43">
        <v>140</v>
      </c>
      <c r="M33" s="57">
        <f t="shared" si="3"/>
        <v>105</v>
      </c>
    </row>
    <row r="34" spans="12:13" ht="19.5" thickBot="1">
      <c r="L34" s="43">
        <v>200</v>
      </c>
      <c r="M34" s="57">
        <f t="shared" si="3"/>
        <v>150</v>
      </c>
    </row>
    <row r="38" ht="19.5" thickBot="1"/>
    <row r="39" spans="4:16" ht="19.5" thickBot="1">
      <c r="D39" s="42">
        <v>53</v>
      </c>
      <c r="E39" s="57">
        <f>D39*100/150</f>
        <v>35.333333333333336</v>
      </c>
      <c r="H39" s="44">
        <v>30</v>
      </c>
      <c r="I39" s="57">
        <f aca="true" t="shared" si="4" ref="I39:I44">H39*80/90</f>
        <v>26.666666666666668</v>
      </c>
      <c r="L39" s="44">
        <v>25</v>
      </c>
      <c r="M39" s="57">
        <f>L39*30/25</f>
        <v>30</v>
      </c>
      <c r="O39" s="44">
        <v>74</v>
      </c>
      <c r="P39" s="57">
        <f>O39*61/49</f>
        <v>92.12244897959184</v>
      </c>
    </row>
    <row r="40" spans="4:16" ht="19.5" thickBot="1">
      <c r="D40" s="43">
        <v>318</v>
      </c>
      <c r="E40" s="57">
        <f aca="true" t="shared" si="5" ref="E40:E46">D40*100/150</f>
        <v>212</v>
      </c>
      <c r="H40" s="45">
        <v>180</v>
      </c>
      <c r="I40" s="57">
        <f t="shared" si="4"/>
        <v>160</v>
      </c>
      <c r="L40" s="45">
        <v>1.3</v>
      </c>
      <c r="M40" s="57">
        <f>L40*30/25</f>
        <v>1.56</v>
      </c>
      <c r="O40" s="45">
        <v>63</v>
      </c>
      <c r="P40" s="57">
        <f aca="true" t="shared" si="6" ref="P40:P46">O40*61/49</f>
        <v>78.42857142857143</v>
      </c>
    </row>
    <row r="41" spans="4:16" ht="19.5" thickBot="1">
      <c r="D41" s="43">
        <v>150</v>
      </c>
      <c r="E41" s="57">
        <f t="shared" si="5"/>
        <v>100</v>
      </c>
      <c r="H41" s="45">
        <v>88</v>
      </c>
      <c r="I41" s="57">
        <f t="shared" si="4"/>
        <v>78.22222222222223</v>
      </c>
      <c r="L41" s="45">
        <v>1.3</v>
      </c>
      <c r="M41" s="57">
        <f>L41*30/25</f>
        <v>1.56</v>
      </c>
      <c r="O41" s="45">
        <v>68</v>
      </c>
      <c r="P41" s="57">
        <f t="shared" si="6"/>
        <v>84.65306122448979</v>
      </c>
    </row>
    <row r="42" spans="4:16" ht="19.5" thickBot="1">
      <c r="D42" s="43">
        <v>6</v>
      </c>
      <c r="E42" s="57">
        <f t="shared" si="5"/>
        <v>4</v>
      </c>
      <c r="H42" s="45">
        <v>2</v>
      </c>
      <c r="I42" s="57">
        <f t="shared" si="4"/>
        <v>1.7777777777777777</v>
      </c>
      <c r="L42" s="45">
        <v>1.8</v>
      </c>
      <c r="M42" s="57">
        <f>L42*30/25</f>
        <v>2.16</v>
      </c>
      <c r="O42" s="45">
        <v>60</v>
      </c>
      <c r="P42" s="57">
        <f t="shared" si="6"/>
        <v>74.6938775510204</v>
      </c>
    </row>
    <row r="43" spans="4:16" ht="19.5" thickBot="1">
      <c r="D43" s="43">
        <v>12</v>
      </c>
      <c r="E43" s="57">
        <f t="shared" si="5"/>
        <v>8</v>
      </c>
      <c r="H43" s="45">
        <v>90</v>
      </c>
      <c r="I43" s="57">
        <f t="shared" si="4"/>
        <v>80</v>
      </c>
      <c r="L43" s="45">
        <v>25</v>
      </c>
      <c r="M43" s="57">
        <f>L43*30/25</f>
        <v>30</v>
      </c>
      <c r="O43" s="45">
        <v>120</v>
      </c>
      <c r="P43" s="57">
        <f t="shared" si="6"/>
        <v>149.3877551020408</v>
      </c>
    </row>
    <row r="44" spans="4:16" ht="19.5" thickBot="1">
      <c r="D44" s="43">
        <v>168</v>
      </c>
      <c r="E44" s="57">
        <f t="shared" si="5"/>
        <v>112</v>
      </c>
      <c r="I44" s="57">
        <f t="shared" si="4"/>
        <v>0</v>
      </c>
      <c r="O44" s="45">
        <v>89</v>
      </c>
      <c r="P44" s="57">
        <f t="shared" si="6"/>
        <v>110.79591836734694</v>
      </c>
    </row>
    <row r="45" spans="4:16" ht="19.5" thickBot="1">
      <c r="D45" s="43">
        <v>150</v>
      </c>
      <c r="E45" s="57">
        <f t="shared" si="5"/>
        <v>100</v>
      </c>
      <c r="O45" s="45">
        <v>109</v>
      </c>
      <c r="P45" s="57">
        <f t="shared" si="6"/>
        <v>135.69387755102042</v>
      </c>
    </row>
    <row r="46" spans="4:16" ht="19.5" thickBot="1">
      <c r="D46" s="43">
        <v>150</v>
      </c>
      <c r="E46" s="57">
        <f t="shared" si="5"/>
        <v>100</v>
      </c>
      <c r="O46" s="45">
        <v>56</v>
      </c>
      <c r="P46" s="57">
        <f t="shared" si="6"/>
        <v>69.71428571428571</v>
      </c>
    </row>
    <row r="54" ht="19.5" thickBot="1"/>
    <row r="55" spans="9:10" ht="19.5" thickBot="1">
      <c r="I55" s="44">
        <v>147</v>
      </c>
      <c r="J55" s="57">
        <f>I55*100/80</f>
        <v>183.75</v>
      </c>
    </row>
    <row r="56" spans="9:10" ht="19.5" thickBot="1">
      <c r="I56" s="45">
        <v>125</v>
      </c>
      <c r="J56" s="57">
        <f aca="true" t="shared" si="7" ref="J56:J73">I56*100/80</f>
        <v>156.25</v>
      </c>
    </row>
    <row r="57" spans="9:10" ht="19.5" thickBot="1">
      <c r="I57" s="45">
        <v>142</v>
      </c>
      <c r="J57" s="57">
        <f t="shared" si="7"/>
        <v>177.5</v>
      </c>
    </row>
    <row r="58" spans="3:10" ht="19.5" thickBot="1">
      <c r="C58" s="44">
        <v>75</v>
      </c>
      <c r="D58" s="57">
        <f>C58*100/80</f>
        <v>93.75</v>
      </c>
      <c r="I58" s="45">
        <v>125</v>
      </c>
      <c r="J58" s="57">
        <f t="shared" si="7"/>
        <v>156.25</v>
      </c>
    </row>
    <row r="59" spans="3:10" ht="19.5" thickBot="1">
      <c r="C59" s="45">
        <v>82</v>
      </c>
      <c r="D59" s="57">
        <f aca="true" t="shared" si="8" ref="D59:D73">C59*100/80</f>
        <v>102.5</v>
      </c>
      <c r="I59" s="45">
        <v>162</v>
      </c>
      <c r="J59" s="57">
        <f t="shared" si="7"/>
        <v>202.5</v>
      </c>
    </row>
    <row r="60" spans="3:10" ht="19.5" thickBot="1">
      <c r="C60" s="45">
        <v>96</v>
      </c>
      <c r="D60" s="57">
        <f t="shared" si="8"/>
        <v>120</v>
      </c>
      <c r="I60" s="45">
        <v>122</v>
      </c>
      <c r="J60" s="57">
        <f t="shared" si="7"/>
        <v>152.5</v>
      </c>
    </row>
    <row r="61" spans="3:10" ht="19.5" thickBot="1">
      <c r="C61" s="45">
        <v>78</v>
      </c>
      <c r="D61" s="57">
        <f t="shared" si="8"/>
        <v>97.5</v>
      </c>
      <c r="I61" s="45">
        <v>154</v>
      </c>
      <c r="J61" s="57">
        <f t="shared" si="7"/>
        <v>192.5</v>
      </c>
    </row>
    <row r="62" spans="3:10" ht="19.5" thickBot="1">
      <c r="C62" s="45"/>
      <c r="D62" s="57">
        <f t="shared" si="8"/>
        <v>0</v>
      </c>
      <c r="I62" s="45">
        <v>78</v>
      </c>
      <c r="J62" s="57">
        <f t="shared" si="7"/>
        <v>97.5</v>
      </c>
    </row>
    <row r="63" spans="3:10" ht="19.5" thickBot="1">
      <c r="C63" s="45">
        <v>23</v>
      </c>
      <c r="D63" s="57">
        <f t="shared" si="8"/>
        <v>28.75</v>
      </c>
      <c r="I63" s="45">
        <v>102</v>
      </c>
      <c r="J63" s="57">
        <f t="shared" si="7"/>
        <v>127.5</v>
      </c>
    </row>
    <row r="64" spans="3:10" ht="19.5" thickBot="1">
      <c r="C64" s="45">
        <v>24</v>
      </c>
      <c r="D64" s="57">
        <f t="shared" si="8"/>
        <v>30</v>
      </c>
      <c r="I64" s="45">
        <v>88</v>
      </c>
      <c r="J64" s="57">
        <f t="shared" si="7"/>
        <v>110</v>
      </c>
    </row>
    <row r="65" spans="3:10" ht="19.5" thickBot="1">
      <c r="C65" s="45"/>
      <c r="D65" s="57">
        <f t="shared" si="8"/>
        <v>0</v>
      </c>
      <c r="I65" s="45">
        <v>94</v>
      </c>
      <c r="J65" s="57">
        <f t="shared" si="7"/>
        <v>117.5</v>
      </c>
    </row>
    <row r="66" spans="3:10" ht="19.5" thickBot="1">
      <c r="C66" s="45">
        <v>6</v>
      </c>
      <c r="D66" s="57">
        <f t="shared" si="8"/>
        <v>7.5</v>
      </c>
      <c r="I66" s="45">
        <v>83</v>
      </c>
      <c r="J66" s="57">
        <f t="shared" si="7"/>
        <v>103.75</v>
      </c>
    </row>
    <row r="67" spans="3:10" ht="19.5" thickBot="1">
      <c r="C67" s="45">
        <v>7</v>
      </c>
      <c r="D67" s="57">
        <f t="shared" si="8"/>
        <v>8.75</v>
      </c>
      <c r="I67" s="45">
        <v>10</v>
      </c>
      <c r="J67" s="57">
        <f t="shared" si="7"/>
        <v>12.5</v>
      </c>
    </row>
    <row r="68" spans="3:10" ht="19.5" thickBot="1">
      <c r="C68" s="45" t="s">
        <v>223</v>
      </c>
      <c r="D68" s="57" t="e">
        <f t="shared" si="8"/>
        <v>#VALUE!</v>
      </c>
      <c r="I68" s="45">
        <v>6</v>
      </c>
      <c r="J68" s="57">
        <f t="shared" si="7"/>
        <v>7.5</v>
      </c>
    </row>
    <row r="69" spans="3:10" ht="19.5" thickBot="1">
      <c r="C69" s="45">
        <v>8</v>
      </c>
      <c r="D69" s="57">
        <f t="shared" si="8"/>
        <v>10</v>
      </c>
      <c r="I69" s="45">
        <v>18</v>
      </c>
      <c r="J69" s="57">
        <f t="shared" si="7"/>
        <v>22.5</v>
      </c>
    </row>
    <row r="70" spans="3:10" ht="19.5" thickBot="1">
      <c r="C70" s="45"/>
      <c r="D70" s="57">
        <f t="shared" si="8"/>
        <v>0</v>
      </c>
      <c r="I70" s="45">
        <v>3</v>
      </c>
      <c r="J70" s="57">
        <f t="shared" si="7"/>
        <v>3.75</v>
      </c>
    </row>
    <row r="71" spans="3:10" ht="19.5" thickBot="1">
      <c r="C71" s="45">
        <v>2.5</v>
      </c>
      <c r="D71" s="57">
        <f t="shared" si="8"/>
        <v>3.125</v>
      </c>
      <c r="I71" s="45">
        <v>101</v>
      </c>
      <c r="J71" s="57">
        <f t="shared" si="7"/>
        <v>126.25</v>
      </c>
    </row>
    <row r="72" spans="3:10" ht="19.5" thickBot="1">
      <c r="C72" s="45">
        <v>80</v>
      </c>
      <c r="D72" s="57">
        <f t="shared" si="8"/>
        <v>100</v>
      </c>
      <c r="I72" s="45">
        <v>80</v>
      </c>
      <c r="J72" s="57">
        <f t="shared" si="7"/>
        <v>100</v>
      </c>
    </row>
    <row r="73" spans="3:10" ht="19.5" thickBot="1">
      <c r="C73" s="45">
        <v>80</v>
      </c>
      <c r="D73" s="57">
        <f t="shared" si="8"/>
        <v>100</v>
      </c>
      <c r="I73" s="45">
        <v>80</v>
      </c>
      <c r="J73" s="57">
        <f t="shared" si="7"/>
        <v>100</v>
      </c>
    </row>
    <row r="83" ht="19.5" thickBot="1"/>
    <row r="84" spans="3:12" ht="19.5" thickBot="1">
      <c r="C84" s="44">
        <v>24</v>
      </c>
      <c r="D84" s="57">
        <f>C84*70/80</f>
        <v>21</v>
      </c>
      <c r="G84" s="42">
        <v>45</v>
      </c>
      <c r="H84" s="57">
        <f>G84*130/150</f>
        <v>39</v>
      </c>
      <c r="K84" s="44">
        <v>126</v>
      </c>
      <c r="L84" s="57">
        <f aca="true" t="shared" si="9" ref="L84:L89">K84*150/180</f>
        <v>105</v>
      </c>
    </row>
    <row r="85" spans="3:12" ht="19.5" thickBot="1">
      <c r="C85" s="45">
        <v>144</v>
      </c>
      <c r="D85" s="57">
        <f aca="true" t="shared" si="10" ref="D85:D95">C85*70/80</f>
        <v>126</v>
      </c>
      <c r="G85" s="43">
        <v>270</v>
      </c>
      <c r="H85" s="57">
        <f aca="true" t="shared" si="11" ref="H85:H95">G85*130/150</f>
        <v>234</v>
      </c>
      <c r="K85" s="45">
        <v>36</v>
      </c>
      <c r="L85" s="57">
        <f t="shared" si="9"/>
        <v>30</v>
      </c>
    </row>
    <row r="86" spans="3:12" ht="19.5" thickBot="1">
      <c r="C86" s="45">
        <v>6</v>
      </c>
      <c r="D86" s="57">
        <f t="shared" si="10"/>
        <v>5.25</v>
      </c>
      <c r="G86" s="43">
        <v>125</v>
      </c>
      <c r="H86" s="57">
        <f t="shared" si="11"/>
        <v>108.33333333333333</v>
      </c>
      <c r="K86" s="45">
        <v>14</v>
      </c>
      <c r="L86" s="57">
        <f t="shared" si="9"/>
        <v>11.666666666666666</v>
      </c>
    </row>
    <row r="87" spans="3:12" ht="19.5" thickBot="1">
      <c r="C87" s="45">
        <v>2</v>
      </c>
      <c r="D87" s="57">
        <f t="shared" si="10"/>
        <v>1.75</v>
      </c>
      <c r="G87" s="43">
        <v>3</v>
      </c>
      <c r="H87" s="57">
        <f t="shared" si="11"/>
        <v>2.6</v>
      </c>
      <c r="K87" s="45">
        <v>1.8</v>
      </c>
      <c r="L87" s="57">
        <f t="shared" si="9"/>
        <v>1.5</v>
      </c>
    </row>
    <row r="88" spans="3:12" ht="19.5" thickBot="1">
      <c r="C88" s="45"/>
      <c r="D88" s="57">
        <f t="shared" si="10"/>
        <v>0</v>
      </c>
      <c r="G88" s="43"/>
      <c r="H88" s="57">
        <f t="shared" si="11"/>
        <v>0</v>
      </c>
      <c r="K88" s="45">
        <v>1.4</v>
      </c>
      <c r="L88" s="57">
        <f t="shared" si="9"/>
        <v>1.1666666666666667</v>
      </c>
    </row>
    <row r="89" spans="3:12" ht="19.5" thickBot="1">
      <c r="C89" s="45">
        <v>13</v>
      </c>
      <c r="D89" s="57">
        <f t="shared" si="10"/>
        <v>11.375</v>
      </c>
      <c r="G89" s="43">
        <v>24</v>
      </c>
      <c r="H89" s="57">
        <f t="shared" si="11"/>
        <v>20.8</v>
      </c>
      <c r="K89" s="43">
        <v>180</v>
      </c>
      <c r="L89" s="57">
        <f t="shared" si="9"/>
        <v>150</v>
      </c>
    </row>
    <row r="90" spans="3:8" ht="19.5" thickBot="1">
      <c r="C90" s="45">
        <v>13</v>
      </c>
      <c r="D90" s="57">
        <f t="shared" si="10"/>
        <v>11.375</v>
      </c>
      <c r="G90" s="43">
        <v>24</v>
      </c>
      <c r="H90" s="57">
        <f t="shared" si="11"/>
        <v>20.8</v>
      </c>
    </row>
    <row r="91" spans="3:8" ht="19.5" thickBot="1">
      <c r="C91" s="45">
        <v>6</v>
      </c>
      <c r="D91" s="57">
        <f t="shared" si="10"/>
        <v>5.25</v>
      </c>
      <c r="G91" s="43">
        <v>12</v>
      </c>
      <c r="H91" s="57">
        <f t="shared" si="11"/>
        <v>10.4</v>
      </c>
    </row>
    <row r="92" spans="3:8" ht="19.5" thickBot="1">
      <c r="C92" s="45">
        <v>2</v>
      </c>
      <c r="D92" s="57">
        <f t="shared" si="10"/>
        <v>1.75</v>
      </c>
      <c r="G92" s="43">
        <v>5</v>
      </c>
      <c r="H92" s="57">
        <f t="shared" si="11"/>
        <v>4.333333333333333</v>
      </c>
    </row>
    <row r="93" spans="3:8" ht="19.5" thickBot="1">
      <c r="C93" s="45">
        <v>2</v>
      </c>
      <c r="D93" s="57">
        <f t="shared" si="10"/>
        <v>1.75</v>
      </c>
      <c r="G93" s="43">
        <v>3</v>
      </c>
      <c r="H93" s="57">
        <f t="shared" si="11"/>
        <v>2.6</v>
      </c>
    </row>
    <row r="94" spans="3:8" ht="19.5" thickBot="1">
      <c r="C94" s="45">
        <v>16</v>
      </c>
      <c r="D94" s="57">
        <f t="shared" si="10"/>
        <v>14</v>
      </c>
      <c r="G94" s="43">
        <v>30</v>
      </c>
      <c r="H94" s="57">
        <f t="shared" si="11"/>
        <v>26</v>
      </c>
    </row>
    <row r="95" spans="3:8" ht="19.5" thickBot="1">
      <c r="C95" s="45">
        <v>80</v>
      </c>
      <c r="D95" s="57">
        <f t="shared" si="10"/>
        <v>70</v>
      </c>
      <c r="G95" s="43">
        <v>150</v>
      </c>
      <c r="H95" s="57">
        <f t="shared" si="11"/>
        <v>130</v>
      </c>
    </row>
    <row r="100" ht="19.5" thickBot="1"/>
    <row r="101" spans="11:15" ht="19.5" thickBot="1">
      <c r="K101" s="46">
        <v>1.36</v>
      </c>
      <c r="L101" s="47">
        <v>0.46</v>
      </c>
      <c r="M101" s="47">
        <v>18.9</v>
      </c>
      <c r="N101" s="47">
        <v>86.4</v>
      </c>
      <c r="O101" s="48">
        <v>9</v>
      </c>
    </row>
    <row r="102" spans="11:15" ht="18.75">
      <c r="K102" s="57">
        <f>K101*120/100</f>
        <v>1.6320000000000001</v>
      </c>
      <c r="L102" s="57">
        <f>L101*120/100</f>
        <v>0.552</v>
      </c>
      <c r="M102" s="57">
        <f>M101*120/100</f>
        <v>22.68</v>
      </c>
      <c r="N102" s="57">
        <f>N101*120/100</f>
        <v>103.68</v>
      </c>
      <c r="O102" s="57">
        <f>O101*120/100</f>
        <v>10.8</v>
      </c>
    </row>
    <row r="104" ht="19.5" thickBot="1"/>
    <row r="105" spans="5:11" ht="19.5" thickBot="1">
      <c r="E105" s="44">
        <v>121</v>
      </c>
      <c r="F105" s="57">
        <f>E105*105/115</f>
        <v>110.47826086956522</v>
      </c>
      <c r="J105" s="44">
        <v>111</v>
      </c>
      <c r="K105" s="57">
        <f>J105*100/130</f>
        <v>85.38461538461539</v>
      </c>
    </row>
    <row r="106" spans="5:14" ht="19.5" thickBot="1">
      <c r="E106" s="45">
        <v>3</v>
      </c>
      <c r="F106" s="57">
        <f aca="true" t="shared" si="12" ref="F106:F114">E106*105/115</f>
        <v>2.739130434782609</v>
      </c>
      <c r="J106" s="45">
        <v>111</v>
      </c>
      <c r="K106" s="57">
        <f aca="true" t="shared" si="13" ref="K106:K112">J106*100/130</f>
        <v>85.38461538461539</v>
      </c>
      <c r="M106" s="44">
        <v>9</v>
      </c>
      <c r="N106" s="57">
        <f aca="true" t="shared" si="14" ref="N106:N111">M106*30/35</f>
        <v>7.714285714285714</v>
      </c>
    </row>
    <row r="107" spans="5:14" ht="19.5" thickBot="1">
      <c r="E107" s="45">
        <v>3</v>
      </c>
      <c r="F107" s="57">
        <f t="shared" si="12"/>
        <v>2.739130434782609</v>
      </c>
      <c r="J107" s="45">
        <v>111</v>
      </c>
      <c r="K107" s="57">
        <f t="shared" si="13"/>
        <v>85.38461538461539</v>
      </c>
      <c r="M107" s="45">
        <v>35</v>
      </c>
      <c r="N107" s="57">
        <f t="shared" si="14"/>
        <v>30</v>
      </c>
    </row>
    <row r="108" spans="5:14" ht="19.5" thickBot="1">
      <c r="E108" s="45"/>
      <c r="F108" s="57">
        <f t="shared" si="12"/>
        <v>0</v>
      </c>
      <c r="J108" s="45">
        <v>111</v>
      </c>
      <c r="K108" s="57">
        <f t="shared" si="13"/>
        <v>85.38461538461539</v>
      </c>
      <c r="M108" s="45">
        <v>26</v>
      </c>
      <c r="N108" s="57">
        <f t="shared" si="14"/>
        <v>22.285714285714285</v>
      </c>
    </row>
    <row r="109" spans="5:14" ht="19.5" thickBot="1">
      <c r="E109" s="45">
        <v>8</v>
      </c>
      <c r="F109" s="57">
        <f t="shared" si="12"/>
        <v>7.304347826086956</v>
      </c>
      <c r="J109" s="45">
        <v>20</v>
      </c>
      <c r="K109" s="57">
        <f t="shared" si="13"/>
        <v>15.384615384615385</v>
      </c>
      <c r="M109" s="45">
        <v>7</v>
      </c>
      <c r="N109" s="57">
        <f t="shared" si="14"/>
        <v>6</v>
      </c>
    </row>
    <row r="110" spans="5:14" ht="19.5" thickBot="1">
      <c r="E110" s="45">
        <v>8</v>
      </c>
      <c r="F110" s="57">
        <f t="shared" si="12"/>
        <v>7.304347826086956</v>
      </c>
      <c r="J110" s="45">
        <v>19</v>
      </c>
      <c r="K110" s="57">
        <f t="shared" si="13"/>
        <v>14.615384615384615</v>
      </c>
      <c r="M110" s="45">
        <v>3</v>
      </c>
      <c r="N110" s="57">
        <f t="shared" si="14"/>
        <v>2.5714285714285716</v>
      </c>
    </row>
    <row r="111" spans="5:14" ht="19.5" thickBot="1">
      <c r="E111" s="45">
        <v>8</v>
      </c>
      <c r="F111" s="57">
        <f t="shared" si="12"/>
        <v>7.304347826086956</v>
      </c>
      <c r="J111" s="45">
        <v>4</v>
      </c>
      <c r="K111" s="57">
        <f t="shared" si="13"/>
        <v>3.076923076923077</v>
      </c>
      <c r="M111" s="45">
        <v>35</v>
      </c>
      <c r="N111" s="57">
        <f t="shared" si="14"/>
        <v>30</v>
      </c>
    </row>
    <row r="112" spans="5:11" ht="19.5" thickBot="1">
      <c r="E112" s="45">
        <v>1.5</v>
      </c>
      <c r="F112" s="57">
        <f t="shared" si="12"/>
        <v>1.3695652173913044</v>
      </c>
      <c r="J112" s="45">
        <v>130</v>
      </c>
      <c r="K112" s="57">
        <f t="shared" si="13"/>
        <v>100</v>
      </c>
    </row>
    <row r="113" spans="5:6" ht="19.5" thickBot="1">
      <c r="E113" s="45">
        <v>3</v>
      </c>
      <c r="F113" s="57">
        <f t="shared" si="12"/>
        <v>2.739130434782609</v>
      </c>
    </row>
    <row r="114" spans="5:6" ht="19.5" thickBot="1">
      <c r="E114" s="45">
        <v>115</v>
      </c>
      <c r="F114" s="57">
        <f t="shared" si="12"/>
        <v>105</v>
      </c>
    </row>
    <row r="124" ht="19.5" thickBot="1"/>
    <row r="125" spans="4:8" ht="19.5" thickBot="1">
      <c r="D125" s="44">
        <v>17</v>
      </c>
      <c r="E125" s="57">
        <f>D125*100/45</f>
        <v>37.77777777777778</v>
      </c>
      <c r="G125" s="42">
        <v>22</v>
      </c>
      <c r="H125" s="57">
        <f>G125*150/100</f>
        <v>33</v>
      </c>
    </row>
    <row r="126" spans="4:8" ht="19.5" thickBot="1">
      <c r="D126" s="45">
        <v>18</v>
      </c>
      <c r="E126" s="57">
        <f aca="true" t="shared" si="15" ref="E126:E143">D126*100/45</f>
        <v>40</v>
      </c>
      <c r="G126" s="43">
        <v>17</v>
      </c>
      <c r="H126" s="57">
        <f aca="true" t="shared" si="16" ref="H126:H143">G126*150/100</f>
        <v>25.5</v>
      </c>
    </row>
    <row r="127" spans="4:8" ht="19.5" thickBot="1">
      <c r="D127" s="45">
        <v>19</v>
      </c>
      <c r="E127" s="57">
        <f t="shared" si="15"/>
        <v>42.22222222222222</v>
      </c>
      <c r="G127" s="43">
        <v>13</v>
      </c>
      <c r="H127" s="57">
        <f t="shared" si="16"/>
        <v>19.5</v>
      </c>
    </row>
    <row r="128" spans="4:14" ht="19.5" thickBot="1">
      <c r="D128" s="45">
        <v>20</v>
      </c>
      <c r="E128" s="57">
        <f t="shared" si="15"/>
        <v>44.44444444444444</v>
      </c>
      <c r="G128" s="45">
        <v>44</v>
      </c>
      <c r="H128" s="57">
        <f t="shared" si="16"/>
        <v>66</v>
      </c>
      <c r="M128" s="42">
        <v>149</v>
      </c>
      <c r="N128" s="57">
        <f>M128*160/150</f>
        <v>158.93333333333334</v>
      </c>
    </row>
    <row r="129" spans="4:14" ht="19.5" thickBot="1">
      <c r="D129" s="45">
        <v>12</v>
      </c>
      <c r="E129" s="57">
        <f t="shared" si="15"/>
        <v>26.666666666666668</v>
      </c>
      <c r="G129" s="45">
        <v>27</v>
      </c>
      <c r="H129" s="57">
        <f t="shared" si="16"/>
        <v>40.5</v>
      </c>
      <c r="J129" s="42">
        <v>149</v>
      </c>
      <c r="K129" s="57">
        <f>J129*100/150</f>
        <v>99.33333333333333</v>
      </c>
      <c r="M129" s="43">
        <v>149</v>
      </c>
      <c r="N129" s="57">
        <f aca="true" t="shared" si="17" ref="N129:N134">M129*160/150</f>
        <v>158.93333333333334</v>
      </c>
    </row>
    <row r="130" spans="4:14" ht="19.5" thickBot="1">
      <c r="D130" s="45"/>
      <c r="E130" s="57">
        <f t="shared" si="15"/>
        <v>0</v>
      </c>
      <c r="G130" s="45"/>
      <c r="H130" s="57">
        <f t="shared" si="16"/>
        <v>0</v>
      </c>
      <c r="J130" s="43">
        <v>149</v>
      </c>
      <c r="K130" s="57">
        <f aca="true" t="shared" si="18" ref="K130:K135">J130*100/150</f>
        <v>99.33333333333333</v>
      </c>
      <c r="M130" s="43">
        <v>149</v>
      </c>
      <c r="N130" s="57">
        <f t="shared" si="17"/>
        <v>158.93333333333334</v>
      </c>
    </row>
    <row r="131" spans="4:14" ht="19.5" thickBot="1">
      <c r="D131" s="45">
        <v>10</v>
      </c>
      <c r="E131" s="57">
        <f t="shared" si="15"/>
        <v>22.22222222222222</v>
      </c>
      <c r="G131" s="45">
        <v>22</v>
      </c>
      <c r="H131" s="57">
        <f t="shared" si="16"/>
        <v>33</v>
      </c>
      <c r="J131" s="43">
        <v>149</v>
      </c>
      <c r="K131" s="57">
        <f t="shared" si="18"/>
        <v>99.33333333333333</v>
      </c>
      <c r="M131" s="43">
        <v>149</v>
      </c>
      <c r="N131" s="57">
        <f t="shared" si="17"/>
        <v>158.93333333333334</v>
      </c>
    </row>
    <row r="132" spans="4:14" ht="19.5" thickBot="1">
      <c r="D132" s="45">
        <v>10</v>
      </c>
      <c r="E132" s="57">
        <f t="shared" si="15"/>
        <v>22.22222222222222</v>
      </c>
      <c r="G132" s="45">
        <v>22</v>
      </c>
      <c r="H132" s="57">
        <f t="shared" si="16"/>
        <v>33</v>
      </c>
      <c r="J132" s="43">
        <v>149</v>
      </c>
      <c r="K132" s="57">
        <f t="shared" si="18"/>
        <v>99.33333333333333</v>
      </c>
      <c r="M132" s="43">
        <v>144</v>
      </c>
      <c r="N132" s="57">
        <f t="shared" si="17"/>
        <v>153.6</v>
      </c>
    </row>
    <row r="133" spans="4:14" ht="19.5" thickBot="1">
      <c r="D133" s="45">
        <v>8</v>
      </c>
      <c r="E133" s="57">
        <f t="shared" si="15"/>
        <v>17.77777777777778</v>
      </c>
      <c r="G133" s="45">
        <v>18</v>
      </c>
      <c r="H133" s="57">
        <f t="shared" si="16"/>
        <v>27</v>
      </c>
      <c r="J133" s="43">
        <v>144</v>
      </c>
      <c r="K133" s="57">
        <f t="shared" si="18"/>
        <v>96</v>
      </c>
      <c r="M133" s="43">
        <v>7</v>
      </c>
      <c r="N133" s="57">
        <f t="shared" si="17"/>
        <v>7.466666666666667</v>
      </c>
    </row>
    <row r="134" spans="4:14" ht="19.5" thickBot="1">
      <c r="D134" s="45">
        <v>7</v>
      </c>
      <c r="E134" s="57">
        <f t="shared" si="15"/>
        <v>15.555555555555555</v>
      </c>
      <c r="G134" s="45">
        <v>16</v>
      </c>
      <c r="H134" s="57">
        <f t="shared" si="16"/>
        <v>24</v>
      </c>
      <c r="J134" s="43">
        <v>7</v>
      </c>
      <c r="K134" s="57">
        <f t="shared" si="18"/>
        <v>4.666666666666667</v>
      </c>
      <c r="M134" s="43">
        <v>150</v>
      </c>
      <c r="N134" s="57">
        <f t="shared" si="17"/>
        <v>160</v>
      </c>
    </row>
    <row r="135" spans="4:11" ht="19.5" thickBot="1">
      <c r="D135" s="45">
        <v>9</v>
      </c>
      <c r="E135" s="57">
        <f t="shared" si="15"/>
        <v>20</v>
      </c>
      <c r="G135" s="45">
        <v>20</v>
      </c>
      <c r="H135" s="57">
        <f t="shared" si="16"/>
        <v>30</v>
      </c>
      <c r="J135" s="43">
        <v>150</v>
      </c>
      <c r="K135" s="57">
        <f t="shared" si="18"/>
        <v>100</v>
      </c>
    </row>
    <row r="136" spans="4:8" ht="19.5" thickBot="1">
      <c r="D136" s="45">
        <v>5</v>
      </c>
      <c r="E136" s="57">
        <f t="shared" si="15"/>
        <v>11.11111111111111</v>
      </c>
      <c r="G136" s="45">
        <v>11</v>
      </c>
      <c r="H136" s="57">
        <f t="shared" si="16"/>
        <v>16.5</v>
      </c>
    </row>
    <row r="137" spans="4:8" ht="19.5" thickBot="1">
      <c r="D137" s="45">
        <v>4</v>
      </c>
      <c r="E137" s="57">
        <f t="shared" si="15"/>
        <v>8.88888888888889</v>
      </c>
      <c r="G137" s="45">
        <v>9</v>
      </c>
      <c r="H137" s="57">
        <f t="shared" si="16"/>
        <v>13.5</v>
      </c>
    </row>
    <row r="138" spans="4:8" ht="19.5" thickBot="1">
      <c r="D138" s="43">
        <v>45</v>
      </c>
      <c r="E138" s="57">
        <f t="shared" si="15"/>
        <v>100</v>
      </c>
      <c r="G138" s="45">
        <v>100</v>
      </c>
      <c r="H138" s="57">
        <f t="shared" si="16"/>
        <v>150</v>
      </c>
    </row>
    <row r="139" spans="4:8" ht="19.5" thickBot="1">
      <c r="D139" s="45">
        <v>12</v>
      </c>
      <c r="E139" s="57">
        <f t="shared" si="15"/>
        <v>26.666666666666668</v>
      </c>
      <c r="G139" s="45">
        <v>27</v>
      </c>
      <c r="H139" s="57">
        <f t="shared" si="16"/>
        <v>40.5</v>
      </c>
    </row>
    <row r="140" spans="4:8" ht="19.5" thickBot="1">
      <c r="D140" s="45">
        <v>8</v>
      </c>
      <c r="E140" s="57">
        <f t="shared" si="15"/>
        <v>17.77777777777778</v>
      </c>
      <c r="G140" s="45">
        <v>18</v>
      </c>
      <c r="H140" s="57">
        <f t="shared" si="16"/>
        <v>27</v>
      </c>
    </row>
    <row r="141" spans="4:8" ht="19.5" thickBot="1">
      <c r="D141" s="45">
        <v>8</v>
      </c>
      <c r="E141" s="57">
        <f t="shared" si="15"/>
        <v>17.77777777777778</v>
      </c>
      <c r="G141" s="45">
        <v>18</v>
      </c>
      <c r="H141" s="57">
        <f t="shared" si="16"/>
        <v>27</v>
      </c>
    </row>
    <row r="142" spans="4:8" ht="19.5" thickBot="1">
      <c r="D142" s="45">
        <v>4</v>
      </c>
      <c r="E142" s="57">
        <f t="shared" si="15"/>
        <v>8.88888888888889</v>
      </c>
      <c r="G142" s="45">
        <v>9</v>
      </c>
      <c r="H142" s="57">
        <f t="shared" si="16"/>
        <v>13.5</v>
      </c>
    </row>
    <row r="143" spans="4:8" ht="19.5" thickBot="1">
      <c r="D143" s="45">
        <v>45</v>
      </c>
      <c r="E143" s="57">
        <f t="shared" si="15"/>
        <v>100</v>
      </c>
      <c r="G143" s="45">
        <v>100</v>
      </c>
      <c r="H143" s="57">
        <f t="shared" si="16"/>
        <v>150</v>
      </c>
    </row>
    <row r="145" ht="19.5" thickBot="1"/>
    <row r="146" spans="10:11" ht="19.5" thickBot="1">
      <c r="J146" s="42">
        <v>112</v>
      </c>
      <c r="K146" s="57">
        <f>J146*165/180</f>
        <v>102.66666666666667</v>
      </c>
    </row>
    <row r="147" spans="10:11" ht="19.5" thickBot="1">
      <c r="J147" s="43">
        <v>90</v>
      </c>
      <c r="K147" s="57">
        <f aca="true" t="shared" si="19" ref="K147:K161">J147*165/180</f>
        <v>82.5</v>
      </c>
    </row>
    <row r="148" spans="4:11" ht="19.5" thickBot="1">
      <c r="D148" s="42">
        <v>149</v>
      </c>
      <c r="E148" s="57">
        <f>D148*110/150</f>
        <v>109.26666666666667</v>
      </c>
      <c r="J148" s="43"/>
      <c r="K148" s="57">
        <f t="shared" si="19"/>
        <v>0</v>
      </c>
    </row>
    <row r="149" spans="4:11" ht="19.5" thickBot="1">
      <c r="D149" s="43">
        <v>149</v>
      </c>
      <c r="E149" s="57">
        <f aca="true" t="shared" si="20" ref="E149:E154">D149*110/150</f>
        <v>109.26666666666667</v>
      </c>
      <c r="J149" s="43">
        <v>113</v>
      </c>
      <c r="K149" s="57">
        <f t="shared" si="19"/>
        <v>103.58333333333333</v>
      </c>
    </row>
    <row r="150" spans="4:11" ht="19.5" thickBot="1">
      <c r="D150" s="43">
        <v>149</v>
      </c>
      <c r="E150" s="57">
        <f t="shared" si="20"/>
        <v>109.26666666666667</v>
      </c>
      <c r="J150" s="43">
        <v>122</v>
      </c>
      <c r="K150" s="57">
        <f t="shared" si="19"/>
        <v>111.83333333333333</v>
      </c>
    </row>
    <row r="151" spans="4:11" ht="19.5" thickBot="1">
      <c r="D151" s="43">
        <v>149</v>
      </c>
      <c r="E151" s="57">
        <f t="shared" si="20"/>
        <v>109.26666666666667</v>
      </c>
      <c r="J151" s="43">
        <v>131</v>
      </c>
      <c r="K151" s="57">
        <f t="shared" si="19"/>
        <v>120.08333333333333</v>
      </c>
    </row>
    <row r="152" spans="4:11" ht="19.5" thickBot="1">
      <c r="D152" s="43">
        <v>144</v>
      </c>
      <c r="E152" s="57">
        <f t="shared" si="20"/>
        <v>105.6</v>
      </c>
      <c r="J152" s="43">
        <v>142</v>
      </c>
      <c r="K152" s="57">
        <f t="shared" si="19"/>
        <v>130.16666666666666</v>
      </c>
    </row>
    <row r="153" spans="4:11" ht="19.5" thickBot="1">
      <c r="D153" s="43">
        <v>7</v>
      </c>
      <c r="E153" s="57">
        <f t="shared" si="20"/>
        <v>5.133333333333334</v>
      </c>
      <c r="J153" s="43">
        <v>12</v>
      </c>
      <c r="K153" s="57">
        <f t="shared" si="19"/>
        <v>11</v>
      </c>
    </row>
    <row r="154" spans="4:11" ht="19.5" thickBot="1">
      <c r="D154" s="43">
        <v>150</v>
      </c>
      <c r="E154" s="57">
        <f t="shared" si="20"/>
        <v>110</v>
      </c>
      <c r="J154" s="43">
        <v>4</v>
      </c>
      <c r="K154" s="57">
        <f t="shared" si="19"/>
        <v>3.6666666666666665</v>
      </c>
    </row>
    <row r="155" spans="10:11" ht="19.5" thickBot="1">
      <c r="J155" s="43">
        <v>0.7</v>
      </c>
      <c r="K155" s="57">
        <f t="shared" si="19"/>
        <v>0.6416666666666666</v>
      </c>
    </row>
    <row r="156" spans="10:11" ht="19.5" thickBot="1">
      <c r="J156" s="43"/>
      <c r="K156" s="57">
        <f t="shared" si="19"/>
        <v>0</v>
      </c>
    </row>
    <row r="157" spans="10:11" ht="19.5" thickBot="1">
      <c r="J157" s="43">
        <v>29</v>
      </c>
      <c r="K157" s="57">
        <f t="shared" si="19"/>
        <v>26.583333333333332</v>
      </c>
    </row>
    <row r="158" spans="10:11" ht="19.5" thickBot="1">
      <c r="J158" s="43">
        <v>31</v>
      </c>
      <c r="K158" s="57">
        <f t="shared" si="19"/>
        <v>28.416666666666668</v>
      </c>
    </row>
    <row r="159" spans="10:11" ht="19.5" thickBot="1">
      <c r="J159" s="43">
        <v>52</v>
      </c>
      <c r="K159" s="57">
        <f t="shared" si="19"/>
        <v>47.666666666666664</v>
      </c>
    </row>
    <row r="160" spans="10:11" ht="19.5" thickBot="1">
      <c r="J160" s="43">
        <v>128</v>
      </c>
      <c r="K160" s="57">
        <f t="shared" si="19"/>
        <v>117.33333333333333</v>
      </c>
    </row>
    <row r="161" spans="10:11" ht="19.5" thickBot="1">
      <c r="J161" s="43">
        <v>180</v>
      </c>
      <c r="K161" s="57">
        <f t="shared" si="19"/>
        <v>165</v>
      </c>
    </row>
    <row r="171" ht="19.5" thickBot="1"/>
    <row r="172" spans="4:9" ht="19.5" thickBot="1">
      <c r="D172" s="42">
        <v>108</v>
      </c>
      <c r="E172" s="57">
        <f>D172*180/220</f>
        <v>88.36363636363636</v>
      </c>
      <c r="H172" s="44">
        <v>70</v>
      </c>
      <c r="I172" s="57">
        <f>H172*240/250</f>
        <v>67.2</v>
      </c>
    </row>
    <row r="173" spans="4:9" ht="19.5" thickBot="1">
      <c r="D173" s="43">
        <v>133</v>
      </c>
      <c r="E173" s="57">
        <f aca="true" t="shared" si="21" ref="E173:E185">D173*180/220</f>
        <v>108.81818181818181</v>
      </c>
      <c r="H173" s="45">
        <v>86</v>
      </c>
      <c r="I173" s="57">
        <f aca="true" t="shared" si="22" ref="I173:I186">H173*240/250</f>
        <v>82.56</v>
      </c>
    </row>
    <row r="174" spans="4:12" ht="19.5" thickBot="1">
      <c r="D174" s="43"/>
      <c r="E174" s="57">
        <f t="shared" si="21"/>
        <v>0</v>
      </c>
      <c r="H174" s="45">
        <v>1.5</v>
      </c>
      <c r="I174" s="57">
        <f t="shared" si="22"/>
        <v>1.44</v>
      </c>
      <c r="K174" s="44">
        <v>92</v>
      </c>
      <c r="L174" s="57">
        <f>K174*80/70</f>
        <v>105.14285714285714</v>
      </c>
    </row>
    <row r="175" spans="4:15" ht="19.5" thickBot="1">
      <c r="D175" s="43">
        <v>208</v>
      </c>
      <c r="E175" s="57">
        <f t="shared" si="21"/>
        <v>170.1818181818182</v>
      </c>
      <c r="H175" s="45"/>
      <c r="I175" s="57">
        <f t="shared" si="22"/>
        <v>0</v>
      </c>
      <c r="K175" s="45">
        <v>114</v>
      </c>
      <c r="L175" s="57">
        <f aca="true" t="shared" si="23" ref="L175:L184">K175*80/70</f>
        <v>130.28571428571428</v>
      </c>
      <c r="N175" s="42">
        <v>47</v>
      </c>
      <c r="O175" s="57">
        <f>N175*50/60</f>
        <v>39.166666666666664</v>
      </c>
    </row>
    <row r="176" spans="4:15" ht="19.5" thickBot="1">
      <c r="D176" s="43">
        <v>4</v>
      </c>
      <c r="E176" s="57">
        <f t="shared" si="21"/>
        <v>3.272727272727273</v>
      </c>
      <c r="H176" s="45">
        <v>275</v>
      </c>
      <c r="I176" s="57">
        <f t="shared" si="22"/>
        <v>264</v>
      </c>
      <c r="K176" s="45">
        <v>2</v>
      </c>
      <c r="L176" s="57">
        <f t="shared" si="23"/>
        <v>2.2857142857142856</v>
      </c>
      <c r="N176" s="43">
        <v>10</v>
      </c>
      <c r="O176" s="57">
        <f>N176*50/60</f>
        <v>8.333333333333334</v>
      </c>
    </row>
    <row r="177" spans="4:15" ht="19.5" thickBot="1">
      <c r="D177" s="43">
        <v>4</v>
      </c>
      <c r="E177" s="57">
        <f t="shared" si="21"/>
        <v>3.272727272727273</v>
      </c>
      <c r="H177" s="45">
        <v>3</v>
      </c>
      <c r="I177" s="57">
        <f t="shared" si="22"/>
        <v>2.88</v>
      </c>
      <c r="K177" s="45">
        <v>2</v>
      </c>
      <c r="L177" s="57">
        <f t="shared" si="23"/>
        <v>2.2857142857142856</v>
      </c>
      <c r="N177" s="43">
        <v>4</v>
      </c>
      <c r="O177" s="57">
        <f>N177*50/60</f>
        <v>3.3333333333333335</v>
      </c>
    </row>
    <row r="178" spans="4:15" ht="19.5" thickBot="1">
      <c r="D178" s="43"/>
      <c r="E178" s="57">
        <f t="shared" si="21"/>
        <v>0</v>
      </c>
      <c r="H178" s="45">
        <v>5</v>
      </c>
      <c r="I178" s="57">
        <f t="shared" si="22"/>
        <v>4.8</v>
      </c>
      <c r="K178" s="45"/>
      <c r="L178" s="57">
        <f t="shared" si="23"/>
        <v>0</v>
      </c>
      <c r="N178" s="43">
        <v>60</v>
      </c>
      <c r="O178" s="57">
        <f>N178*50/60</f>
        <v>50</v>
      </c>
    </row>
    <row r="179" spans="4:12" ht="19.5" thickBot="1">
      <c r="D179" s="43">
        <v>8</v>
      </c>
      <c r="E179" s="57">
        <f t="shared" si="21"/>
        <v>6.545454545454546</v>
      </c>
      <c r="H179" s="45"/>
      <c r="I179" s="57">
        <f t="shared" si="22"/>
        <v>0</v>
      </c>
      <c r="K179" s="45">
        <v>2</v>
      </c>
      <c r="L179" s="57">
        <f t="shared" si="23"/>
        <v>2.2857142857142856</v>
      </c>
    </row>
    <row r="180" spans="4:12" ht="19.5" thickBot="1">
      <c r="D180" s="43">
        <v>9</v>
      </c>
      <c r="E180" s="57">
        <f t="shared" si="21"/>
        <v>7.363636363636363</v>
      </c>
      <c r="H180" s="45">
        <v>16</v>
      </c>
      <c r="I180" s="57">
        <f t="shared" si="22"/>
        <v>15.36</v>
      </c>
      <c r="K180" s="45">
        <v>2</v>
      </c>
      <c r="L180" s="57">
        <f t="shared" si="23"/>
        <v>2.2857142857142856</v>
      </c>
    </row>
    <row r="181" spans="4:12" ht="19.5" thickBot="1">
      <c r="D181" s="43">
        <v>11</v>
      </c>
      <c r="E181" s="57">
        <f t="shared" si="21"/>
        <v>9</v>
      </c>
      <c r="H181" s="45">
        <v>17</v>
      </c>
      <c r="I181" s="57">
        <f t="shared" si="22"/>
        <v>16.32</v>
      </c>
      <c r="K181" s="45">
        <v>0.6</v>
      </c>
      <c r="L181" s="57">
        <f t="shared" si="23"/>
        <v>0.6857142857142857</v>
      </c>
    </row>
    <row r="182" spans="4:12" ht="19.5" thickBot="1">
      <c r="D182" s="43">
        <v>1.8</v>
      </c>
      <c r="E182" s="57">
        <f t="shared" si="21"/>
        <v>1.4727272727272727</v>
      </c>
      <c r="H182" s="45">
        <v>17</v>
      </c>
      <c r="I182" s="57">
        <f t="shared" si="22"/>
        <v>16.32</v>
      </c>
      <c r="K182" s="45">
        <v>1.5</v>
      </c>
      <c r="L182" s="57">
        <f t="shared" si="23"/>
        <v>1.7142857142857142</v>
      </c>
    </row>
    <row r="183" spans="4:12" ht="19.5" thickBot="1">
      <c r="D183" s="43">
        <v>4</v>
      </c>
      <c r="E183" s="57">
        <f t="shared" si="21"/>
        <v>3.272727272727273</v>
      </c>
      <c r="H183" s="45">
        <v>3</v>
      </c>
      <c r="I183" s="57">
        <f t="shared" si="22"/>
        <v>2.88</v>
      </c>
      <c r="K183" s="45">
        <v>50</v>
      </c>
      <c r="L183" s="57">
        <f t="shared" si="23"/>
        <v>57.142857142857146</v>
      </c>
    </row>
    <row r="184" spans="4:12" ht="19.5" thickBot="1">
      <c r="D184" s="43">
        <v>158</v>
      </c>
      <c r="E184" s="57">
        <f t="shared" si="21"/>
        <v>129.27272727272728</v>
      </c>
      <c r="H184" s="45">
        <v>5</v>
      </c>
      <c r="I184" s="57">
        <f t="shared" si="22"/>
        <v>4.8</v>
      </c>
      <c r="K184" s="45">
        <v>20</v>
      </c>
      <c r="L184" s="57">
        <f t="shared" si="23"/>
        <v>22.857142857142858</v>
      </c>
    </row>
    <row r="185" spans="4:9" ht="19.5" thickBot="1">
      <c r="D185" s="43">
        <v>220</v>
      </c>
      <c r="E185" s="57">
        <f t="shared" si="21"/>
        <v>180</v>
      </c>
      <c r="H185" s="45">
        <v>209</v>
      </c>
      <c r="I185" s="57">
        <f t="shared" si="22"/>
        <v>200.64</v>
      </c>
    </row>
    <row r="186" spans="8:9" ht="19.5" thickBot="1">
      <c r="H186" s="45">
        <v>250</v>
      </c>
      <c r="I186" s="57">
        <f t="shared" si="22"/>
        <v>240</v>
      </c>
    </row>
    <row r="191" ht="19.5" thickBot="1"/>
    <row r="192" spans="12:16" ht="19.5" thickBot="1">
      <c r="L192" s="42">
        <v>57</v>
      </c>
      <c r="M192" s="57">
        <f>L192*40/60</f>
        <v>38</v>
      </c>
      <c r="O192" s="42">
        <v>77</v>
      </c>
      <c r="P192" s="57">
        <f>O192*55/60</f>
        <v>70.58333333333333</v>
      </c>
    </row>
    <row r="193" spans="9:16" ht="19.5" thickBot="1">
      <c r="I193" s="42">
        <v>56</v>
      </c>
      <c r="J193" s="57">
        <f>I193*200/140</f>
        <v>80</v>
      </c>
      <c r="L193" s="43">
        <v>60</v>
      </c>
      <c r="M193" s="57">
        <f aca="true" t="shared" si="24" ref="M193:M199">L193*40/60</f>
        <v>40</v>
      </c>
      <c r="O193" s="43">
        <v>46</v>
      </c>
      <c r="P193" s="57">
        <f>O193*55/60</f>
        <v>42.166666666666664</v>
      </c>
    </row>
    <row r="194" spans="4:16" ht="19.5" thickBot="1">
      <c r="D194" s="44">
        <v>27</v>
      </c>
      <c r="E194" s="57">
        <f>D194*130/150</f>
        <v>23.4</v>
      </c>
      <c r="I194" s="43">
        <v>56</v>
      </c>
      <c r="J194" s="57">
        <f>I194*200/140</f>
        <v>80</v>
      </c>
      <c r="L194" s="43">
        <v>45</v>
      </c>
      <c r="M194" s="57">
        <f t="shared" si="24"/>
        <v>30</v>
      </c>
      <c r="O194" s="43">
        <v>10</v>
      </c>
      <c r="P194" s="57">
        <f>O194*55/60</f>
        <v>9.166666666666666</v>
      </c>
    </row>
    <row r="195" spans="4:16" ht="19.5" thickBot="1">
      <c r="D195" s="45">
        <v>47</v>
      </c>
      <c r="E195" s="57">
        <f aca="true" t="shared" si="25" ref="E195:E212">D195*130/150</f>
        <v>40.733333333333334</v>
      </c>
      <c r="I195" s="43">
        <v>6</v>
      </c>
      <c r="J195" s="57">
        <f>I195*200/140</f>
        <v>8.571428571428571</v>
      </c>
      <c r="L195" s="43">
        <v>10</v>
      </c>
      <c r="M195" s="57">
        <f t="shared" si="24"/>
        <v>6.666666666666667</v>
      </c>
      <c r="O195" s="43">
        <v>5</v>
      </c>
      <c r="P195" s="57">
        <f>O195*55/60</f>
        <v>4.583333333333333</v>
      </c>
    </row>
    <row r="196" spans="4:16" ht="19.5" thickBot="1">
      <c r="D196" s="45">
        <v>50</v>
      </c>
      <c r="E196" s="57">
        <f t="shared" si="25"/>
        <v>43.333333333333336</v>
      </c>
      <c r="I196" s="43">
        <v>28</v>
      </c>
      <c r="J196" s="57">
        <f>I196*200/140</f>
        <v>40</v>
      </c>
      <c r="L196" s="43">
        <v>1.5</v>
      </c>
      <c r="M196" s="57">
        <f t="shared" si="24"/>
        <v>1</v>
      </c>
      <c r="O196" s="43">
        <v>60</v>
      </c>
      <c r="P196" s="57">
        <f>O196*55/60</f>
        <v>55</v>
      </c>
    </row>
    <row r="197" spans="4:13" ht="19.5" thickBot="1">
      <c r="D197" s="45">
        <v>57</v>
      </c>
      <c r="E197" s="57">
        <f t="shared" si="25"/>
        <v>49.4</v>
      </c>
      <c r="I197" s="43">
        <v>140</v>
      </c>
      <c r="J197" s="57">
        <f>I197*200/140</f>
        <v>200</v>
      </c>
      <c r="L197" s="43">
        <v>5</v>
      </c>
      <c r="M197" s="57">
        <f t="shared" si="24"/>
        <v>3.3333333333333335</v>
      </c>
    </row>
    <row r="198" spans="4:13" ht="19.5" thickBot="1">
      <c r="D198" s="45">
        <v>30</v>
      </c>
      <c r="E198" s="57">
        <f t="shared" si="25"/>
        <v>26</v>
      </c>
      <c r="L198" s="43">
        <v>0.72</v>
      </c>
      <c r="M198" s="57">
        <f t="shared" si="24"/>
        <v>0.4799999999999999</v>
      </c>
    </row>
    <row r="199" spans="4:13" ht="19.5" thickBot="1">
      <c r="D199" s="45"/>
      <c r="E199" s="57">
        <f t="shared" si="25"/>
        <v>0</v>
      </c>
      <c r="L199" s="43">
        <v>60</v>
      </c>
      <c r="M199" s="57">
        <f t="shared" si="24"/>
        <v>40</v>
      </c>
    </row>
    <row r="200" spans="4:5" ht="19.5" thickBot="1">
      <c r="D200" s="45">
        <v>27</v>
      </c>
      <c r="E200" s="57">
        <f t="shared" si="25"/>
        <v>23.4</v>
      </c>
    </row>
    <row r="201" spans="4:5" ht="19.5" thickBot="1">
      <c r="D201" s="45">
        <v>30</v>
      </c>
      <c r="E201" s="57">
        <f t="shared" si="25"/>
        <v>26</v>
      </c>
    </row>
    <row r="202" spans="4:5" ht="19.5" thickBot="1">
      <c r="D202" s="45">
        <v>24</v>
      </c>
      <c r="E202" s="57">
        <f t="shared" si="25"/>
        <v>20.8</v>
      </c>
    </row>
    <row r="203" spans="4:5" ht="19.5" thickBot="1">
      <c r="D203" s="45"/>
      <c r="E203" s="57">
        <f t="shared" si="25"/>
        <v>0</v>
      </c>
    </row>
    <row r="204" spans="4:5" ht="19.5" thickBot="1">
      <c r="D204" s="45">
        <v>17</v>
      </c>
      <c r="E204" s="57">
        <f t="shared" si="25"/>
        <v>14.733333333333333</v>
      </c>
    </row>
    <row r="205" spans="4:5" ht="19.5" thickBot="1">
      <c r="D205" s="45">
        <v>20</v>
      </c>
      <c r="E205" s="57">
        <f t="shared" si="25"/>
        <v>17.333333333333332</v>
      </c>
    </row>
    <row r="206" spans="4:5" ht="19.5" thickBot="1">
      <c r="D206" s="45">
        <v>14</v>
      </c>
      <c r="E206" s="57">
        <f t="shared" si="25"/>
        <v>12.133333333333333</v>
      </c>
    </row>
    <row r="207" spans="4:5" ht="19.5" thickBot="1">
      <c r="D207" s="45">
        <v>20</v>
      </c>
      <c r="E207" s="57">
        <f t="shared" si="25"/>
        <v>17.333333333333332</v>
      </c>
    </row>
    <row r="208" spans="4:5" ht="19.5" thickBot="1">
      <c r="D208" s="45">
        <v>41</v>
      </c>
      <c r="E208" s="57">
        <f t="shared" si="25"/>
        <v>35.53333333333333</v>
      </c>
    </row>
    <row r="209" spans="4:5" ht="19.5" thickBot="1">
      <c r="D209" s="45">
        <v>27</v>
      </c>
      <c r="E209" s="57">
        <f t="shared" si="25"/>
        <v>23.4</v>
      </c>
    </row>
    <row r="210" spans="4:5" ht="19.5" thickBot="1">
      <c r="D210" s="45">
        <v>27</v>
      </c>
      <c r="E210" s="57">
        <f t="shared" si="25"/>
        <v>23.4</v>
      </c>
    </row>
    <row r="211" spans="4:13" ht="19.5" thickBot="1">
      <c r="D211" s="45">
        <v>14</v>
      </c>
      <c r="E211" s="57">
        <f t="shared" si="25"/>
        <v>12.133333333333333</v>
      </c>
      <c r="I211" s="42">
        <v>0.87</v>
      </c>
      <c r="J211" s="48">
        <v>4.15</v>
      </c>
      <c r="K211" s="48">
        <v>4.49</v>
      </c>
      <c r="L211" s="48">
        <v>59</v>
      </c>
      <c r="M211" s="48">
        <v>2.38</v>
      </c>
    </row>
    <row r="212" spans="4:13" ht="19.5" thickBot="1">
      <c r="D212" s="45">
        <v>150</v>
      </c>
      <c r="E212" s="57">
        <f t="shared" si="25"/>
        <v>130</v>
      </c>
      <c r="I212" s="57">
        <f>I211*55/45</f>
        <v>1.0633333333333335</v>
      </c>
      <c r="J212" s="57">
        <f>J211*55/45</f>
        <v>5.072222222222223</v>
      </c>
      <c r="K212" s="57">
        <f>K211*55/45</f>
        <v>5.4877777777777785</v>
      </c>
      <c r="L212" s="57">
        <f>L211*55/45</f>
        <v>72.11111111111111</v>
      </c>
      <c r="M212" s="57">
        <f>M211*55/45</f>
        <v>2.908888888888889</v>
      </c>
    </row>
    <row r="213" ht="19.5" thickBot="1"/>
    <row r="214" spans="10:11" ht="19.5" thickBot="1">
      <c r="J214" s="42">
        <v>151</v>
      </c>
      <c r="K214" s="57">
        <f>J214*40/50</f>
        <v>120.8</v>
      </c>
    </row>
    <row r="215" spans="10:11" ht="19.5" thickBot="1">
      <c r="J215" s="43">
        <v>77</v>
      </c>
      <c r="K215" s="57">
        <f>J215*40/50</f>
        <v>61.6</v>
      </c>
    </row>
    <row r="216" spans="10:11" ht="19.5" thickBot="1">
      <c r="J216" s="43">
        <v>94</v>
      </c>
      <c r="K216" s="57">
        <f>J216*40/50</f>
        <v>75.2</v>
      </c>
    </row>
    <row r="217" spans="10:11" ht="19.5" thickBot="1">
      <c r="J217" s="43">
        <v>50</v>
      </c>
      <c r="K217" s="57">
        <f>J217*40/50</f>
        <v>40</v>
      </c>
    </row>
    <row r="225" ht="19.5" thickBot="1"/>
    <row r="226" spans="4:16" ht="19.5" thickBot="1">
      <c r="D226" s="42">
        <v>121</v>
      </c>
      <c r="E226" s="57">
        <f>D226*150/165</f>
        <v>110</v>
      </c>
      <c r="G226" s="44">
        <v>80</v>
      </c>
      <c r="H226" s="57">
        <f>G226*150/160</f>
        <v>75</v>
      </c>
      <c r="K226" s="42">
        <v>74</v>
      </c>
      <c r="L226" s="57">
        <f>K226*170/180</f>
        <v>69.88888888888889</v>
      </c>
      <c r="O226" s="44">
        <v>109</v>
      </c>
      <c r="P226" s="57">
        <f>O226*130/110</f>
        <v>128.8181818181818</v>
      </c>
    </row>
    <row r="227" spans="4:16" ht="19.5" thickBot="1">
      <c r="D227" s="43">
        <v>62</v>
      </c>
      <c r="E227" s="57">
        <f aca="true" t="shared" si="26" ref="E227:E243">D227*150/165</f>
        <v>56.36363636363637</v>
      </c>
      <c r="G227" s="45">
        <v>80</v>
      </c>
      <c r="H227" s="57">
        <f aca="true" t="shared" si="27" ref="H227:H238">G227*150/160</f>
        <v>75</v>
      </c>
      <c r="K227" s="43">
        <v>80</v>
      </c>
      <c r="L227" s="57">
        <f aca="true" t="shared" si="28" ref="L227:L248">K227*170/180</f>
        <v>75.55555555555556</v>
      </c>
      <c r="O227" s="45">
        <v>109</v>
      </c>
      <c r="P227" s="57">
        <f aca="true" t="shared" si="29" ref="P227:P232">O227*130/110</f>
        <v>128.8181818181818</v>
      </c>
    </row>
    <row r="228" spans="4:16" ht="19.5" thickBot="1">
      <c r="D228" s="43"/>
      <c r="E228" s="57">
        <f t="shared" si="26"/>
        <v>0</v>
      </c>
      <c r="G228" s="45">
        <v>80</v>
      </c>
      <c r="H228" s="57">
        <f t="shared" si="27"/>
        <v>75</v>
      </c>
      <c r="K228" s="43">
        <v>94</v>
      </c>
      <c r="L228" s="57">
        <f t="shared" si="28"/>
        <v>88.77777777777777</v>
      </c>
      <c r="O228" s="45">
        <v>109</v>
      </c>
      <c r="P228" s="57">
        <f t="shared" si="29"/>
        <v>128.8181818181818</v>
      </c>
    </row>
    <row r="229" spans="4:16" ht="19.5" thickBot="1">
      <c r="D229" s="43"/>
      <c r="E229" s="57">
        <f t="shared" si="26"/>
        <v>0</v>
      </c>
      <c r="G229" s="45">
        <v>80</v>
      </c>
      <c r="H229" s="57">
        <f t="shared" si="27"/>
        <v>75</v>
      </c>
      <c r="K229" s="43">
        <v>78</v>
      </c>
      <c r="L229" s="57">
        <f t="shared" si="28"/>
        <v>73.66666666666667</v>
      </c>
      <c r="O229" s="45">
        <v>109</v>
      </c>
      <c r="P229" s="57">
        <f t="shared" si="29"/>
        <v>128.8181818181818</v>
      </c>
    </row>
    <row r="230" spans="4:16" ht="19.5" thickBot="1">
      <c r="D230" s="43"/>
      <c r="E230" s="57">
        <f t="shared" si="26"/>
        <v>0</v>
      </c>
      <c r="G230" s="45">
        <v>70</v>
      </c>
      <c r="H230" s="57">
        <f t="shared" si="27"/>
        <v>65.625</v>
      </c>
      <c r="K230" s="43">
        <v>52</v>
      </c>
      <c r="L230" s="57">
        <f t="shared" si="28"/>
        <v>49.111111111111114</v>
      </c>
      <c r="O230" s="45">
        <v>106</v>
      </c>
      <c r="P230" s="57">
        <f t="shared" si="29"/>
        <v>125.27272727272727</v>
      </c>
    </row>
    <row r="231" spans="4:16" ht="19.5" thickBot="1">
      <c r="D231" s="43">
        <v>106</v>
      </c>
      <c r="E231" s="57">
        <f t="shared" si="26"/>
        <v>96.36363636363636</v>
      </c>
      <c r="G231" s="45"/>
      <c r="H231" s="57">
        <f t="shared" si="27"/>
        <v>0</v>
      </c>
      <c r="K231" s="43">
        <v>40</v>
      </c>
      <c r="L231" s="57">
        <f t="shared" si="28"/>
        <v>37.77777777777778</v>
      </c>
      <c r="O231" s="45">
        <v>5</v>
      </c>
      <c r="P231" s="57">
        <f t="shared" si="29"/>
        <v>5.909090909090909</v>
      </c>
    </row>
    <row r="232" spans="4:16" ht="19.5" thickBot="1">
      <c r="D232" s="43">
        <v>114</v>
      </c>
      <c r="E232" s="57">
        <f t="shared" si="26"/>
        <v>103.63636363636364</v>
      </c>
      <c r="G232" s="45">
        <v>89</v>
      </c>
      <c r="H232" s="57">
        <f t="shared" si="27"/>
        <v>83.4375</v>
      </c>
      <c r="K232" s="43">
        <v>10</v>
      </c>
      <c r="L232" s="57">
        <f t="shared" si="28"/>
        <v>9.444444444444445</v>
      </c>
      <c r="O232" s="45">
        <v>110</v>
      </c>
      <c r="P232" s="57">
        <f t="shared" si="29"/>
        <v>130</v>
      </c>
    </row>
    <row r="233" spans="4:12" ht="19.5" thickBot="1">
      <c r="D233" s="43">
        <v>123</v>
      </c>
      <c r="E233" s="57">
        <f t="shared" si="26"/>
        <v>111.81818181818181</v>
      </c>
      <c r="G233" s="45">
        <v>89</v>
      </c>
      <c r="H233" s="57">
        <f t="shared" si="27"/>
        <v>83.4375</v>
      </c>
      <c r="K233" s="43"/>
      <c r="L233" s="57">
        <f t="shared" si="28"/>
        <v>0</v>
      </c>
    </row>
    <row r="234" spans="4:12" ht="19.5" thickBot="1">
      <c r="D234" s="43">
        <v>134</v>
      </c>
      <c r="E234" s="57">
        <f t="shared" si="26"/>
        <v>121.81818181818181</v>
      </c>
      <c r="G234" s="45">
        <v>76</v>
      </c>
      <c r="H234" s="57">
        <f t="shared" si="27"/>
        <v>71.25</v>
      </c>
      <c r="K234" s="43">
        <v>26</v>
      </c>
      <c r="L234" s="57">
        <f t="shared" si="28"/>
        <v>24.555555555555557</v>
      </c>
    </row>
    <row r="235" spans="4:12" ht="19.5" thickBot="1">
      <c r="D235" s="43">
        <v>2</v>
      </c>
      <c r="E235" s="57">
        <f t="shared" si="26"/>
        <v>1.8181818181818181</v>
      </c>
      <c r="G235" s="45">
        <v>13</v>
      </c>
      <c r="H235" s="57">
        <f t="shared" si="27"/>
        <v>12.1875</v>
      </c>
      <c r="K235" s="43">
        <v>26</v>
      </c>
      <c r="L235" s="57">
        <f t="shared" si="28"/>
        <v>24.555555555555557</v>
      </c>
    </row>
    <row r="236" spans="4:12" ht="19.5" thickBot="1">
      <c r="D236" s="43"/>
      <c r="E236" s="57">
        <f t="shared" si="26"/>
        <v>0</v>
      </c>
      <c r="G236" s="45">
        <v>12</v>
      </c>
      <c r="H236" s="57">
        <f t="shared" si="27"/>
        <v>11.25</v>
      </c>
      <c r="K236" s="43">
        <v>2</v>
      </c>
      <c r="L236" s="57">
        <f t="shared" si="28"/>
        <v>1.8888888888888888</v>
      </c>
    </row>
    <row r="237" spans="4:12" ht="19.5" thickBot="1">
      <c r="D237" s="43">
        <v>21</v>
      </c>
      <c r="E237" s="57">
        <f t="shared" si="26"/>
        <v>19.09090909090909</v>
      </c>
      <c r="G237" s="45">
        <v>4</v>
      </c>
      <c r="H237" s="57">
        <f t="shared" si="27"/>
        <v>3.75</v>
      </c>
      <c r="K237" s="43">
        <v>19</v>
      </c>
      <c r="L237" s="57">
        <f t="shared" si="28"/>
        <v>17.944444444444443</v>
      </c>
    </row>
    <row r="238" spans="4:12" ht="19.5" thickBot="1">
      <c r="D238" s="43">
        <v>23</v>
      </c>
      <c r="E238" s="57">
        <f t="shared" si="26"/>
        <v>20.90909090909091</v>
      </c>
      <c r="G238" s="45">
        <v>160</v>
      </c>
      <c r="H238" s="57">
        <f t="shared" si="27"/>
        <v>150</v>
      </c>
      <c r="K238" s="43"/>
      <c r="L238" s="57">
        <f t="shared" si="28"/>
        <v>0</v>
      </c>
    </row>
    <row r="239" spans="4:12" ht="19.5" thickBot="1">
      <c r="D239" s="43">
        <v>12</v>
      </c>
      <c r="E239" s="57">
        <f t="shared" si="26"/>
        <v>10.909090909090908</v>
      </c>
      <c r="K239" s="43">
        <v>155</v>
      </c>
      <c r="L239" s="57">
        <f t="shared" si="28"/>
        <v>146.38888888888889</v>
      </c>
    </row>
    <row r="240" spans="4:12" ht="19.5" thickBot="1">
      <c r="D240" s="43">
        <v>4</v>
      </c>
      <c r="E240" s="57">
        <f t="shared" si="26"/>
        <v>3.6363636363636362</v>
      </c>
      <c r="K240" s="43">
        <v>155</v>
      </c>
      <c r="L240" s="57">
        <f t="shared" si="28"/>
        <v>146.38888888888889</v>
      </c>
    </row>
    <row r="241" spans="4:12" ht="19.5" thickBot="1">
      <c r="D241" s="43">
        <v>1</v>
      </c>
      <c r="E241" s="57">
        <f t="shared" si="26"/>
        <v>0.9090909090909091</v>
      </c>
      <c r="K241" s="43">
        <v>155</v>
      </c>
      <c r="L241" s="57">
        <f t="shared" si="28"/>
        <v>146.38888888888889</v>
      </c>
    </row>
    <row r="242" spans="4:12" ht="19.5" thickBot="1">
      <c r="D242" s="43">
        <v>125</v>
      </c>
      <c r="E242" s="57">
        <f t="shared" si="26"/>
        <v>113.63636363636364</v>
      </c>
      <c r="K242" s="43">
        <v>155</v>
      </c>
      <c r="L242" s="57">
        <f t="shared" si="28"/>
        <v>146.38888888888889</v>
      </c>
    </row>
    <row r="243" spans="4:12" ht="19.5" thickBot="1">
      <c r="D243" s="43">
        <v>165</v>
      </c>
      <c r="E243" s="57">
        <f t="shared" si="26"/>
        <v>150</v>
      </c>
      <c r="K243" s="43">
        <v>150</v>
      </c>
      <c r="L243" s="57">
        <f t="shared" si="28"/>
        <v>141.66666666666666</v>
      </c>
    </row>
    <row r="244" spans="11:12" ht="19.5" thickBot="1">
      <c r="K244" s="43">
        <v>2</v>
      </c>
      <c r="L244" s="57">
        <f t="shared" si="28"/>
        <v>1.8888888888888888</v>
      </c>
    </row>
    <row r="245" spans="11:12" ht="19.5" thickBot="1">
      <c r="K245" s="43">
        <v>4</v>
      </c>
      <c r="L245" s="57">
        <f t="shared" si="28"/>
        <v>3.7777777777777777</v>
      </c>
    </row>
    <row r="246" spans="11:12" ht="19.5" thickBot="1">
      <c r="K246" s="43">
        <v>212</v>
      </c>
      <c r="L246" s="57">
        <f t="shared" si="28"/>
        <v>200.22222222222223</v>
      </c>
    </row>
    <row r="247" spans="11:12" ht="19.5" thickBot="1">
      <c r="K247" s="43">
        <v>180</v>
      </c>
      <c r="L247" s="57">
        <f t="shared" si="28"/>
        <v>170</v>
      </c>
    </row>
    <row r="248" spans="11:12" ht="19.5" thickBot="1">
      <c r="K248" s="43">
        <v>3</v>
      </c>
      <c r="L248" s="57">
        <f t="shared" si="28"/>
        <v>2.8333333333333335</v>
      </c>
    </row>
    <row r="252" ht="19.5" thickBot="1"/>
    <row r="253" spans="7:12" ht="19.5" thickBot="1">
      <c r="G253" s="44">
        <v>85</v>
      </c>
      <c r="H253" s="57">
        <f>G253*130/100</f>
        <v>110.5</v>
      </c>
      <c r="K253" s="42">
        <v>87</v>
      </c>
      <c r="L253" s="57">
        <f>K253*35/60</f>
        <v>50.75</v>
      </c>
    </row>
    <row r="254" spans="7:12" ht="19.5" thickBot="1">
      <c r="G254" s="45">
        <v>85</v>
      </c>
      <c r="H254" s="57">
        <f aca="true" t="shared" si="30" ref="H254:H260">G254*130/100</f>
        <v>110.5</v>
      </c>
      <c r="K254" s="43">
        <v>60</v>
      </c>
      <c r="L254" s="57">
        <f>K254*35/60</f>
        <v>35</v>
      </c>
    </row>
    <row r="255" spans="7:12" ht="19.5" thickBot="1">
      <c r="G255" s="45">
        <v>85</v>
      </c>
      <c r="H255" s="57">
        <f t="shared" si="30"/>
        <v>110.5</v>
      </c>
      <c r="K255" s="43">
        <v>12</v>
      </c>
      <c r="L255" s="57">
        <f>K255*35/60</f>
        <v>7</v>
      </c>
    </row>
    <row r="256" spans="7:12" ht="19.5" thickBot="1">
      <c r="G256" s="45">
        <v>85</v>
      </c>
      <c r="H256" s="57">
        <f t="shared" si="30"/>
        <v>110.5</v>
      </c>
      <c r="K256" s="43">
        <v>3</v>
      </c>
      <c r="L256" s="57">
        <f>K256*35/60</f>
        <v>1.75</v>
      </c>
    </row>
    <row r="257" spans="7:12" ht="19.5" thickBot="1">
      <c r="G257" s="45">
        <v>15</v>
      </c>
      <c r="H257" s="57">
        <f t="shared" si="30"/>
        <v>19.5</v>
      </c>
      <c r="K257" s="43">
        <v>60</v>
      </c>
      <c r="L257" s="57">
        <f>K257*35/60</f>
        <v>35</v>
      </c>
    </row>
    <row r="258" spans="7:8" ht="19.5" thickBot="1">
      <c r="G258" s="45">
        <v>14</v>
      </c>
      <c r="H258" s="57">
        <f t="shared" si="30"/>
        <v>18.2</v>
      </c>
    </row>
    <row r="259" spans="7:8" ht="19.5" thickBot="1">
      <c r="G259" s="45">
        <v>3</v>
      </c>
      <c r="H259" s="57">
        <f t="shared" si="30"/>
        <v>3.9</v>
      </c>
    </row>
    <row r="260" spans="7:8" ht="19.5" thickBot="1">
      <c r="G260" s="45">
        <v>100</v>
      </c>
      <c r="H260" s="57">
        <f t="shared" si="30"/>
        <v>130</v>
      </c>
    </row>
    <row r="261" ht="19.5" thickBot="1"/>
    <row r="262" spans="9:13" ht="19.5" thickBot="1">
      <c r="I262" s="44">
        <v>0.52</v>
      </c>
      <c r="J262" s="49">
        <v>4.06</v>
      </c>
      <c r="K262" s="49">
        <v>2.06</v>
      </c>
      <c r="L262" s="49">
        <v>46</v>
      </c>
      <c r="M262" s="49">
        <v>5.8</v>
      </c>
    </row>
    <row r="263" spans="9:13" ht="18.75">
      <c r="I263" s="57">
        <f>I262*35/60</f>
        <v>0.30333333333333334</v>
      </c>
      <c r="J263" s="57">
        <f>J262*35/60</f>
        <v>2.368333333333333</v>
      </c>
      <c r="K263" s="57">
        <f>K262*35/60</f>
        <v>1.2016666666666669</v>
      </c>
      <c r="L263" s="57">
        <f>L262*35/60</f>
        <v>26.833333333333332</v>
      </c>
      <c r="M263" s="57">
        <f>M262*35/60</f>
        <v>3.3833333333333333</v>
      </c>
    </row>
    <row r="265" ht="19.5" thickBot="1"/>
    <row r="266" spans="9:10" ht="19.5" thickBot="1">
      <c r="I266" s="42">
        <v>55</v>
      </c>
      <c r="J266" s="57">
        <f>I266*60/50</f>
        <v>66</v>
      </c>
    </row>
    <row r="267" spans="9:10" ht="19.5" thickBot="1">
      <c r="I267" s="43">
        <v>59</v>
      </c>
      <c r="J267" s="57">
        <f aca="true" t="shared" si="31" ref="J267:J272">I267*60/50</f>
        <v>70.8</v>
      </c>
    </row>
    <row r="268" spans="9:10" ht="19.5" thickBot="1">
      <c r="I268" s="43">
        <v>43</v>
      </c>
      <c r="J268" s="57">
        <f t="shared" si="31"/>
        <v>51.6</v>
      </c>
    </row>
    <row r="269" spans="9:10" ht="19.5" thickBot="1">
      <c r="I269" s="43">
        <v>2</v>
      </c>
      <c r="J269" s="57">
        <f t="shared" si="31"/>
        <v>2.4</v>
      </c>
    </row>
    <row r="270" spans="9:10" ht="19.5" thickBot="1">
      <c r="I270" s="43">
        <v>3</v>
      </c>
      <c r="J270" s="57">
        <f t="shared" si="31"/>
        <v>3.6</v>
      </c>
    </row>
    <row r="271" spans="9:10" ht="19.5" thickBot="1">
      <c r="I271" s="43">
        <v>3</v>
      </c>
      <c r="J271" s="57">
        <f t="shared" si="31"/>
        <v>3.6</v>
      </c>
    </row>
    <row r="272" spans="9:10" ht="19.5" thickBot="1">
      <c r="I272" s="43">
        <v>50</v>
      </c>
      <c r="J272" s="57">
        <f t="shared" si="31"/>
        <v>60</v>
      </c>
    </row>
    <row r="273" ht="19.5" thickBot="1"/>
    <row r="274" spans="4:5" ht="19.5" thickBot="1">
      <c r="D274" s="42">
        <v>50</v>
      </c>
      <c r="E274" s="57">
        <f aca="true" t="shared" si="32" ref="E274:E279">D274*55/60</f>
        <v>45.833333333333336</v>
      </c>
    </row>
    <row r="275" spans="4:5" ht="19.5" thickBot="1">
      <c r="D275" s="43">
        <v>53</v>
      </c>
      <c r="E275" s="57">
        <f t="shared" si="32"/>
        <v>48.583333333333336</v>
      </c>
    </row>
    <row r="276" spans="4:5" ht="19.5" thickBot="1">
      <c r="D276" s="43">
        <v>39</v>
      </c>
      <c r="E276" s="57">
        <f t="shared" si="32"/>
        <v>35.75</v>
      </c>
    </row>
    <row r="277" spans="4:5" ht="19.5" thickBot="1">
      <c r="D277" s="43">
        <v>18</v>
      </c>
      <c r="E277" s="57">
        <f t="shared" si="32"/>
        <v>16.5</v>
      </c>
    </row>
    <row r="278" spans="4:5" ht="19.5" thickBot="1">
      <c r="D278" s="43">
        <v>4</v>
      </c>
      <c r="E278" s="57">
        <f t="shared" si="32"/>
        <v>3.6666666666666665</v>
      </c>
    </row>
    <row r="279" spans="4:5" ht="19.5" thickBot="1">
      <c r="D279" s="43">
        <v>60</v>
      </c>
      <c r="E279" s="57">
        <f t="shared" si="32"/>
        <v>55</v>
      </c>
    </row>
    <row r="282" ht="19.5" thickBot="1"/>
    <row r="283" spans="10:11" ht="19.5" thickBot="1">
      <c r="J283" s="44">
        <v>66</v>
      </c>
      <c r="K283" s="57">
        <f>J283*160/200</f>
        <v>52.8</v>
      </c>
    </row>
    <row r="284" spans="10:11" ht="19.5" thickBot="1">
      <c r="J284" s="45">
        <v>80</v>
      </c>
      <c r="K284" s="57">
        <f>J284*160/200</f>
        <v>64</v>
      </c>
    </row>
    <row r="285" spans="10:11" ht="19.5" thickBot="1">
      <c r="J285" s="45">
        <v>4</v>
      </c>
      <c r="K285" s="57">
        <f>J285*160/200</f>
        <v>3.2</v>
      </c>
    </row>
    <row r="286" spans="10:11" ht="19.5" thickBot="1">
      <c r="J286" s="45">
        <v>40</v>
      </c>
      <c r="K286" s="57">
        <f>J286*160/200</f>
        <v>32</v>
      </c>
    </row>
    <row r="287" spans="10:11" ht="19.5" thickBot="1">
      <c r="J287" s="45">
        <v>200</v>
      </c>
      <c r="K287" s="57">
        <f>J287*160/200</f>
        <v>160</v>
      </c>
    </row>
    <row r="299" ht="19.5" thickBot="1"/>
    <row r="300" spans="9:14" ht="19.5" thickBot="1">
      <c r="I300" s="44">
        <v>226</v>
      </c>
      <c r="J300" s="57">
        <f>I300*150/170</f>
        <v>199.41176470588235</v>
      </c>
      <c r="M300" s="50">
        <v>40</v>
      </c>
      <c r="N300" s="57">
        <f>M300*70/120</f>
        <v>23.333333333333332</v>
      </c>
    </row>
    <row r="301" spans="3:14" ht="19.5" thickBot="1">
      <c r="C301" s="53">
        <v>44</v>
      </c>
      <c r="D301" s="57">
        <f>C301*80/100</f>
        <v>35.2</v>
      </c>
      <c r="I301" s="45">
        <v>241</v>
      </c>
      <c r="J301" s="57">
        <f>I301*150/170</f>
        <v>212.64705882352942</v>
      </c>
      <c r="M301" s="51">
        <v>96</v>
      </c>
      <c r="N301" s="57">
        <f>M301*70/120</f>
        <v>56</v>
      </c>
    </row>
    <row r="302" spans="3:14" ht="19.5" thickBot="1">
      <c r="C302" s="54">
        <v>54</v>
      </c>
      <c r="D302" s="57">
        <f aca="true" t="shared" si="33" ref="D302:D315">C302*80/100</f>
        <v>43.2</v>
      </c>
      <c r="I302" s="45">
        <v>2.5</v>
      </c>
      <c r="J302" s="57">
        <f>I302*150/170</f>
        <v>2.2058823529411766</v>
      </c>
      <c r="M302" s="51">
        <v>115</v>
      </c>
      <c r="N302" s="57">
        <f>M302*70/120</f>
        <v>67.08333333333333</v>
      </c>
    </row>
    <row r="303" spans="3:14" ht="19.5" thickBot="1">
      <c r="C303" s="51">
        <v>6</v>
      </c>
      <c r="D303" s="57">
        <f t="shared" si="33"/>
        <v>4.8</v>
      </c>
      <c r="I303" s="45">
        <v>170</v>
      </c>
      <c r="J303" s="57">
        <f>I303*150/170</f>
        <v>150</v>
      </c>
      <c r="M303" s="51">
        <v>5</v>
      </c>
      <c r="N303" s="57">
        <f>M303*70/120</f>
        <v>2.9166666666666665</v>
      </c>
    </row>
    <row r="304" spans="3:14" ht="19.5" thickBot="1">
      <c r="C304" s="51">
        <v>14</v>
      </c>
      <c r="D304" s="57">
        <f t="shared" si="33"/>
        <v>11.2</v>
      </c>
      <c r="I304" s="45">
        <v>2.5</v>
      </c>
      <c r="J304" s="57">
        <f>I304*150/170</f>
        <v>2.2058823529411766</v>
      </c>
      <c r="M304" s="51">
        <v>120</v>
      </c>
      <c r="N304" s="57">
        <f>M304*70/120</f>
        <v>70</v>
      </c>
    </row>
    <row r="305" spans="3:4" ht="19.5" thickBot="1">
      <c r="C305" s="51">
        <v>6</v>
      </c>
      <c r="D305" s="57">
        <f t="shared" si="33"/>
        <v>4.8</v>
      </c>
    </row>
    <row r="306" spans="3:10" ht="19.5" thickBot="1">
      <c r="C306" s="51">
        <v>9</v>
      </c>
      <c r="D306" s="57">
        <f t="shared" si="33"/>
        <v>7.2</v>
      </c>
      <c r="I306" s="42">
        <v>109</v>
      </c>
      <c r="J306" s="57">
        <f>I306*55/60</f>
        <v>99.91666666666667</v>
      </c>
    </row>
    <row r="307" spans="3:17" ht="19.5" thickBot="1">
      <c r="C307" s="51">
        <v>2</v>
      </c>
      <c r="D307" s="57">
        <f t="shared" si="33"/>
        <v>1.6</v>
      </c>
      <c r="I307" s="43">
        <v>109</v>
      </c>
      <c r="J307" s="57">
        <f>I307*55/60</f>
        <v>99.91666666666667</v>
      </c>
      <c r="M307" s="50">
        <v>3.9</v>
      </c>
      <c r="N307" s="52">
        <v>5.5</v>
      </c>
      <c r="O307" s="52">
        <v>24.6</v>
      </c>
      <c r="P307" s="52">
        <v>166.5</v>
      </c>
      <c r="Q307" s="52">
        <v>0</v>
      </c>
    </row>
    <row r="308" spans="3:17" ht="19.5" thickBot="1">
      <c r="C308" s="51">
        <v>3</v>
      </c>
      <c r="D308" s="57">
        <f t="shared" si="33"/>
        <v>2.4</v>
      </c>
      <c r="I308" s="43">
        <v>61</v>
      </c>
      <c r="J308" s="57">
        <f>I308*55/60</f>
        <v>55.916666666666664</v>
      </c>
      <c r="M308" s="57">
        <f>M307*70/120</f>
        <v>2.275</v>
      </c>
      <c r="N308" s="57">
        <f>N307*70/120</f>
        <v>3.2083333333333335</v>
      </c>
      <c r="O308" s="57">
        <f>O307*70/120</f>
        <v>14.35</v>
      </c>
      <c r="P308" s="57">
        <f>P307*70/120</f>
        <v>97.125</v>
      </c>
      <c r="Q308" s="57">
        <f>Q307*70/120</f>
        <v>0</v>
      </c>
    </row>
    <row r="309" spans="3:10" ht="19.5" thickBot="1">
      <c r="C309" s="51">
        <v>60</v>
      </c>
      <c r="D309" s="57">
        <f t="shared" si="33"/>
        <v>48</v>
      </c>
      <c r="I309" s="43">
        <v>61</v>
      </c>
      <c r="J309" s="57">
        <f>I309*55/60</f>
        <v>55.916666666666664</v>
      </c>
    </row>
    <row r="310" spans="3:10" ht="19.5" thickBot="1">
      <c r="C310" s="51">
        <v>56</v>
      </c>
      <c r="D310" s="57">
        <f t="shared" si="33"/>
        <v>44.8</v>
      </c>
      <c r="I310" s="43">
        <v>80</v>
      </c>
      <c r="J310" s="57">
        <f>I310*55/60</f>
        <v>73.33333333333333</v>
      </c>
    </row>
    <row r="311" spans="3:4" ht="19.5" thickBot="1">
      <c r="C311" s="51">
        <v>16</v>
      </c>
      <c r="D311" s="57">
        <f t="shared" si="33"/>
        <v>12.8</v>
      </c>
    </row>
    <row r="312" spans="3:4" ht="19.5" thickBot="1">
      <c r="C312" s="51">
        <v>111</v>
      </c>
      <c r="D312" s="57">
        <f t="shared" si="33"/>
        <v>88.8</v>
      </c>
    </row>
    <row r="313" spans="3:13" ht="19.5" thickBot="1">
      <c r="C313" s="51">
        <v>4</v>
      </c>
      <c r="D313" s="57">
        <f t="shared" si="33"/>
        <v>3.2</v>
      </c>
      <c r="H313" s="50">
        <v>38</v>
      </c>
      <c r="I313" s="57">
        <f>H313*45/100</f>
        <v>17.1</v>
      </c>
      <c r="L313" s="50">
        <v>17</v>
      </c>
      <c r="M313" s="57">
        <f>L313*60/45</f>
        <v>22.666666666666668</v>
      </c>
    </row>
    <row r="314" spans="3:13" ht="19.5" thickBot="1">
      <c r="C314" s="51">
        <v>100</v>
      </c>
      <c r="D314" s="57">
        <f t="shared" si="33"/>
        <v>80</v>
      </c>
      <c r="H314" s="51">
        <v>40</v>
      </c>
      <c r="I314" s="57">
        <f aca="true" t="shared" si="34" ref="I314:I326">H314*45/100</f>
        <v>18</v>
      </c>
      <c r="L314" s="51">
        <v>18</v>
      </c>
      <c r="M314" s="57">
        <f aca="true" t="shared" si="35" ref="M314:M327">L314*60/45</f>
        <v>24</v>
      </c>
    </row>
    <row r="315" spans="3:13" ht="19.5" thickBot="1">
      <c r="C315" s="51">
        <v>100</v>
      </c>
      <c r="D315" s="57">
        <f t="shared" si="33"/>
        <v>80</v>
      </c>
      <c r="H315" s="51">
        <v>42</v>
      </c>
      <c r="I315" s="57">
        <f t="shared" si="34"/>
        <v>18.9</v>
      </c>
      <c r="L315" s="51">
        <v>19</v>
      </c>
      <c r="M315" s="57">
        <f t="shared" si="35"/>
        <v>25.333333333333332</v>
      </c>
    </row>
    <row r="316" spans="8:13" ht="19.5" thickBot="1">
      <c r="H316" s="51">
        <v>44</v>
      </c>
      <c r="I316" s="57">
        <f t="shared" si="34"/>
        <v>19.8</v>
      </c>
      <c r="L316" s="51">
        <v>20</v>
      </c>
      <c r="M316" s="57">
        <f t="shared" si="35"/>
        <v>26.666666666666668</v>
      </c>
    </row>
    <row r="317" spans="8:13" ht="19.5" thickBot="1">
      <c r="H317" s="51">
        <v>27</v>
      </c>
      <c r="I317" s="57">
        <f t="shared" si="34"/>
        <v>12.15</v>
      </c>
      <c r="L317" s="51">
        <v>12</v>
      </c>
      <c r="M317" s="57">
        <f t="shared" si="35"/>
        <v>16</v>
      </c>
    </row>
    <row r="318" spans="8:13" ht="19.5" thickBot="1">
      <c r="H318" s="51"/>
      <c r="I318" s="57">
        <f t="shared" si="34"/>
        <v>0</v>
      </c>
      <c r="L318" s="51"/>
      <c r="M318" s="57">
        <f t="shared" si="35"/>
        <v>0</v>
      </c>
    </row>
    <row r="319" spans="8:13" ht="19.5" thickBot="1">
      <c r="H319" s="51">
        <v>22</v>
      </c>
      <c r="I319" s="57">
        <f t="shared" si="34"/>
        <v>9.9</v>
      </c>
      <c r="L319" s="51">
        <v>12.6</v>
      </c>
      <c r="M319" s="57">
        <f t="shared" si="35"/>
        <v>16.8</v>
      </c>
    </row>
    <row r="320" spans="8:13" ht="19.5" thickBot="1">
      <c r="H320" s="51">
        <v>22</v>
      </c>
      <c r="I320" s="57">
        <f t="shared" si="34"/>
        <v>9.9</v>
      </c>
      <c r="L320" s="51">
        <v>13.4</v>
      </c>
      <c r="M320" s="57">
        <f t="shared" si="35"/>
        <v>17.866666666666667</v>
      </c>
    </row>
    <row r="321" spans="8:13" ht="19.5" thickBot="1">
      <c r="H321" s="51">
        <v>18</v>
      </c>
      <c r="I321" s="57">
        <f t="shared" si="34"/>
        <v>8.1</v>
      </c>
      <c r="L321" s="51">
        <v>10</v>
      </c>
      <c r="M321" s="57">
        <f t="shared" si="35"/>
        <v>13.333333333333334</v>
      </c>
    </row>
    <row r="322" spans="8:13" ht="19.5" thickBot="1">
      <c r="H322" s="51">
        <v>16</v>
      </c>
      <c r="I322" s="57">
        <f t="shared" si="34"/>
        <v>7.2</v>
      </c>
      <c r="L322" s="51">
        <v>8</v>
      </c>
      <c r="M322" s="57">
        <f t="shared" si="35"/>
        <v>10.666666666666666</v>
      </c>
    </row>
    <row r="323" spans="8:13" ht="19.5" thickBot="1">
      <c r="H323" s="51">
        <v>20</v>
      </c>
      <c r="I323" s="57">
        <f t="shared" si="34"/>
        <v>9</v>
      </c>
      <c r="L323" s="51">
        <v>7</v>
      </c>
      <c r="M323" s="57">
        <f t="shared" si="35"/>
        <v>9.333333333333334</v>
      </c>
    </row>
    <row r="324" spans="8:13" ht="19.5" thickBot="1">
      <c r="H324" s="51">
        <v>11</v>
      </c>
      <c r="I324" s="57">
        <f t="shared" si="34"/>
        <v>4.95</v>
      </c>
      <c r="L324" s="51">
        <v>8</v>
      </c>
      <c r="M324" s="57">
        <f t="shared" si="35"/>
        <v>10.666666666666666</v>
      </c>
    </row>
    <row r="325" spans="8:13" ht="19.5" thickBot="1">
      <c r="H325" s="51">
        <v>9</v>
      </c>
      <c r="I325" s="57">
        <f t="shared" si="34"/>
        <v>4.05</v>
      </c>
      <c r="L325" s="51">
        <v>5</v>
      </c>
      <c r="M325" s="57">
        <f t="shared" si="35"/>
        <v>6.666666666666667</v>
      </c>
    </row>
    <row r="326" spans="8:13" ht="19.5" thickBot="1">
      <c r="H326" s="51">
        <v>100</v>
      </c>
      <c r="I326" s="57">
        <f t="shared" si="34"/>
        <v>45</v>
      </c>
      <c r="L326" s="51">
        <v>4</v>
      </c>
      <c r="M326" s="57">
        <f t="shared" si="35"/>
        <v>5.333333333333333</v>
      </c>
    </row>
    <row r="327" spans="12:13" ht="19.5" thickBot="1">
      <c r="L327" s="51">
        <v>45</v>
      </c>
      <c r="M327" s="57">
        <f t="shared" si="35"/>
        <v>60</v>
      </c>
    </row>
    <row r="334" ht="19.5" thickBot="1"/>
    <row r="335" spans="8:15" ht="19.5" thickBot="1">
      <c r="H335" s="50">
        <v>1.51</v>
      </c>
      <c r="I335" s="52">
        <v>10.13</v>
      </c>
      <c r="J335" s="52">
        <v>7.84</v>
      </c>
      <c r="K335" s="52">
        <v>130</v>
      </c>
      <c r="L335" s="52">
        <v>5.87</v>
      </c>
      <c r="N335" s="50">
        <v>33</v>
      </c>
      <c r="O335" s="57">
        <f>N335*120/70</f>
        <v>56.57142857142857</v>
      </c>
    </row>
    <row r="336" spans="4:15" ht="19.5" thickBot="1">
      <c r="D336" s="50">
        <v>55</v>
      </c>
      <c r="E336" s="57">
        <f>D336*70/115</f>
        <v>33.47826086956522</v>
      </c>
      <c r="H336" s="57">
        <f>H335*45/100</f>
        <v>0.6795</v>
      </c>
      <c r="I336" s="57">
        <f>I335*45/100</f>
        <v>4.5585</v>
      </c>
      <c r="J336" s="57">
        <f>J335*45/100</f>
        <v>3.528</v>
      </c>
      <c r="K336" s="57">
        <f>K335*45/100</f>
        <v>58.5</v>
      </c>
      <c r="L336" s="57">
        <f>L335*45/100</f>
        <v>2.6414999999999997</v>
      </c>
      <c r="N336" s="51">
        <v>2</v>
      </c>
      <c r="O336" s="57">
        <f>N336*120/70</f>
        <v>3.4285714285714284</v>
      </c>
    </row>
    <row r="337" spans="4:15" ht="19.5" thickBot="1">
      <c r="D337" s="51">
        <v>4</v>
      </c>
      <c r="E337" s="57">
        <f>D337*70/115</f>
        <v>2.4347826086956523</v>
      </c>
      <c r="N337" s="51">
        <v>70</v>
      </c>
      <c r="O337" s="57">
        <f>N337*120/70</f>
        <v>120</v>
      </c>
    </row>
    <row r="338" spans="4:17" ht="19.5" thickBot="1">
      <c r="D338" s="51">
        <v>115</v>
      </c>
      <c r="E338" s="57">
        <f>D338*70/115</f>
        <v>70</v>
      </c>
      <c r="H338" s="50">
        <v>0.68</v>
      </c>
      <c r="I338" s="52">
        <v>4.56</v>
      </c>
      <c r="J338" s="52">
        <v>3.53</v>
      </c>
      <c r="K338" s="52">
        <v>58.5</v>
      </c>
      <c r="L338" s="52">
        <v>2.64</v>
      </c>
      <c r="P338" s="53">
        <v>38</v>
      </c>
      <c r="Q338" s="57">
        <f>P338*25/60</f>
        <v>15.833333333333334</v>
      </c>
    </row>
    <row r="339" spans="8:17" ht="19.5" thickBot="1">
      <c r="H339" s="57">
        <f>H338*60/45</f>
        <v>0.9066666666666667</v>
      </c>
      <c r="I339" s="57">
        <f>I338*60/45</f>
        <v>6.079999999999999</v>
      </c>
      <c r="J339" s="57">
        <f>J338*60/45</f>
        <v>4.706666666666666</v>
      </c>
      <c r="K339" s="57">
        <f>K338*60/45</f>
        <v>78</v>
      </c>
      <c r="L339" s="57">
        <f>L338*60/45</f>
        <v>3.52</v>
      </c>
      <c r="P339" s="54">
        <v>23</v>
      </c>
      <c r="Q339" s="57">
        <f aca="true" t="shared" si="36" ref="Q339:Q344">P339*25/60</f>
        <v>9.583333333333334</v>
      </c>
    </row>
    <row r="340" spans="16:17" ht="19.5" thickBot="1">
      <c r="P340" s="54">
        <v>38</v>
      </c>
      <c r="Q340" s="57">
        <f t="shared" si="36"/>
        <v>15.833333333333334</v>
      </c>
    </row>
    <row r="341" spans="8:17" ht="19.5" thickBot="1">
      <c r="H341" s="53">
        <v>9.2</v>
      </c>
      <c r="I341" s="56">
        <v>3.61</v>
      </c>
      <c r="J341" s="56">
        <v>23.58</v>
      </c>
      <c r="K341" s="56">
        <v>182.85</v>
      </c>
      <c r="L341" s="56">
        <v>0</v>
      </c>
      <c r="P341" s="54">
        <v>23</v>
      </c>
      <c r="Q341" s="57">
        <f t="shared" si="36"/>
        <v>9.583333333333334</v>
      </c>
    </row>
    <row r="342" spans="8:17" ht="19.5" thickBot="1">
      <c r="H342" s="57">
        <f aca="true" t="shared" si="37" ref="H342:M342">H341*70/115</f>
        <v>5.6</v>
      </c>
      <c r="I342" s="57">
        <f t="shared" si="37"/>
        <v>2.197391304347826</v>
      </c>
      <c r="J342" s="57">
        <f t="shared" si="37"/>
        <v>14.353043478260869</v>
      </c>
      <c r="K342" s="57">
        <f t="shared" si="37"/>
        <v>111.3</v>
      </c>
      <c r="L342" s="57">
        <f t="shared" si="37"/>
        <v>0</v>
      </c>
      <c r="M342" s="57">
        <f t="shared" si="37"/>
        <v>0</v>
      </c>
      <c r="P342" s="54">
        <v>10</v>
      </c>
      <c r="Q342" s="57">
        <f t="shared" si="36"/>
        <v>4.166666666666667</v>
      </c>
    </row>
    <row r="343" spans="16:17" ht="19.5" thickBot="1">
      <c r="P343" s="54">
        <v>5</v>
      </c>
      <c r="Q343" s="57">
        <f t="shared" si="36"/>
        <v>2.0833333333333335</v>
      </c>
    </row>
    <row r="344" spans="16:17" ht="19.5" thickBot="1">
      <c r="P344" s="54">
        <v>60</v>
      </c>
      <c r="Q344" s="57">
        <f t="shared" si="36"/>
        <v>25</v>
      </c>
    </row>
    <row r="345" spans="8:12" ht="19.5" thickBot="1">
      <c r="H345" s="50">
        <v>5.6</v>
      </c>
      <c r="I345" s="52">
        <v>2.19</v>
      </c>
      <c r="J345" s="52">
        <v>14.35</v>
      </c>
      <c r="K345" s="52">
        <v>111.3</v>
      </c>
      <c r="L345" s="52">
        <v>0</v>
      </c>
    </row>
    <row r="346" spans="8:12" ht="18.75">
      <c r="H346" s="57">
        <f>H345*120/70</f>
        <v>9.6</v>
      </c>
      <c r="I346" s="57">
        <f>I345*120/70</f>
        <v>3.7542857142857144</v>
      </c>
      <c r="J346" s="57">
        <f>J345*120/70</f>
        <v>24.6</v>
      </c>
      <c r="K346" s="57">
        <f>K345*120/70</f>
        <v>190.8</v>
      </c>
      <c r="L346" s="57">
        <f>L345*120/70</f>
        <v>0</v>
      </c>
    </row>
    <row r="354" ht="19.5" thickBot="1"/>
    <row r="355" spans="6:14" ht="19.5" thickBot="1">
      <c r="F355" s="53">
        <v>8</v>
      </c>
      <c r="G355" s="57">
        <f>F355*150/200</f>
        <v>6</v>
      </c>
      <c r="J355" s="53">
        <v>92</v>
      </c>
      <c r="K355" s="57">
        <f>J355*150/180</f>
        <v>76.66666666666667</v>
      </c>
      <c r="M355" s="50">
        <v>29</v>
      </c>
      <c r="N355" s="57">
        <f>M355*2</f>
        <v>58</v>
      </c>
    </row>
    <row r="356" spans="6:14" ht="19.5" thickBot="1">
      <c r="F356" s="54">
        <v>8</v>
      </c>
      <c r="G356" s="57">
        <f aca="true" t="shared" si="38" ref="G356:G365">F356*150/200</f>
        <v>6</v>
      </c>
      <c r="J356" s="54">
        <v>114</v>
      </c>
      <c r="K356" s="57">
        <f aca="true" t="shared" si="39" ref="K356:K376">J356*150/180</f>
        <v>95</v>
      </c>
      <c r="M356" s="51">
        <v>31</v>
      </c>
      <c r="N356" s="57">
        <f aca="true" t="shared" si="40" ref="N356:N361">M356*2</f>
        <v>62</v>
      </c>
    </row>
    <row r="357" spans="6:14" ht="19.5" thickBot="1">
      <c r="F357" s="54">
        <v>8</v>
      </c>
      <c r="G357" s="57">
        <f t="shared" si="38"/>
        <v>6</v>
      </c>
      <c r="J357" s="54"/>
      <c r="K357" s="57">
        <f t="shared" si="39"/>
        <v>0</v>
      </c>
      <c r="M357" s="51">
        <v>23</v>
      </c>
      <c r="N357" s="57">
        <f t="shared" si="40"/>
        <v>46</v>
      </c>
    </row>
    <row r="358" spans="6:14" ht="19.5" thickBot="1">
      <c r="F358" s="54">
        <v>150</v>
      </c>
      <c r="G358" s="57">
        <f t="shared" si="38"/>
        <v>112.5</v>
      </c>
      <c r="J358" s="54"/>
      <c r="K358" s="57">
        <f t="shared" si="39"/>
        <v>0</v>
      </c>
      <c r="M358" s="51">
        <v>3</v>
      </c>
      <c r="N358" s="57">
        <f t="shared" si="40"/>
        <v>6</v>
      </c>
    </row>
    <row r="359" spans="6:14" ht="19.5" thickBot="1">
      <c r="F359" s="54">
        <v>20</v>
      </c>
      <c r="G359" s="57">
        <f t="shared" si="38"/>
        <v>15</v>
      </c>
      <c r="J359" s="54">
        <v>186</v>
      </c>
      <c r="K359" s="57">
        <f t="shared" si="39"/>
        <v>155</v>
      </c>
      <c r="M359" s="51">
        <v>3</v>
      </c>
      <c r="N359" s="57">
        <f t="shared" si="40"/>
        <v>6</v>
      </c>
    </row>
    <row r="360" spans="6:14" ht="19.5" thickBot="1">
      <c r="F360" s="54">
        <v>136</v>
      </c>
      <c r="G360" s="57">
        <f t="shared" si="38"/>
        <v>102</v>
      </c>
      <c r="J360" s="54">
        <v>200</v>
      </c>
      <c r="K360" s="57">
        <f t="shared" si="39"/>
        <v>166.66666666666666</v>
      </c>
      <c r="M360" s="51">
        <v>2</v>
      </c>
      <c r="N360" s="57">
        <f t="shared" si="40"/>
        <v>4</v>
      </c>
    </row>
    <row r="361" spans="6:14" ht="19.5" thickBot="1">
      <c r="F361" s="54">
        <v>35</v>
      </c>
      <c r="G361" s="57">
        <f t="shared" si="38"/>
        <v>26.25</v>
      </c>
      <c r="J361" s="54">
        <v>216</v>
      </c>
      <c r="K361" s="57">
        <f t="shared" si="39"/>
        <v>180</v>
      </c>
      <c r="M361" s="51">
        <v>30</v>
      </c>
      <c r="N361" s="57">
        <f t="shared" si="40"/>
        <v>60</v>
      </c>
    </row>
    <row r="362" spans="6:11" ht="19.5" thickBot="1">
      <c r="F362" s="54">
        <v>5</v>
      </c>
      <c r="G362" s="57">
        <f t="shared" si="38"/>
        <v>3.75</v>
      </c>
      <c r="J362" s="54">
        <v>234</v>
      </c>
      <c r="K362" s="57">
        <f t="shared" si="39"/>
        <v>195</v>
      </c>
    </row>
    <row r="363" spans="6:11" ht="19.5" thickBot="1">
      <c r="F363" s="54">
        <v>197</v>
      </c>
      <c r="G363" s="57">
        <f t="shared" si="38"/>
        <v>147.75</v>
      </c>
      <c r="J363" s="54">
        <v>136</v>
      </c>
      <c r="K363" s="57">
        <f t="shared" si="39"/>
        <v>113.33333333333333</v>
      </c>
    </row>
    <row r="364" spans="6:15" ht="19.5" thickBot="1">
      <c r="F364" s="54">
        <v>3</v>
      </c>
      <c r="G364" s="57">
        <f t="shared" si="38"/>
        <v>2.25</v>
      </c>
      <c r="J364" s="54"/>
      <c r="K364" s="57">
        <f t="shared" si="39"/>
        <v>0</v>
      </c>
      <c r="N364" s="50">
        <v>113</v>
      </c>
      <c r="O364" s="57">
        <f>N364*200/150</f>
        <v>150.66666666666666</v>
      </c>
    </row>
    <row r="365" spans="6:15" ht="19.5" thickBot="1">
      <c r="F365" s="54">
        <v>200</v>
      </c>
      <c r="G365" s="57">
        <f t="shared" si="38"/>
        <v>150</v>
      </c>
      <c r="J365" s="54">
        <v>24</v>
      </c>
      <c r="K365" s="57">
        <f t="shared" si="39"/>
        <v>20</v>
      </c>
      <c r="N365" s="51">
        <v>10</v>
      </c>
      <c r="O365" s="57">
        <f aca="true" t="shared" si="41" ref="O365:O370">N365*200/150</f>
        <v>13.333333333333334</v>
      </c>
    </row>
    <row r="366" spans="10:15" ht="19.5" thickBot="1">
      <c r="J366" s="54">
        <v>24</v>
      </c>
      <c r="K366" s="57">
        <f t="shared" si="39"/>
        <v>20</v>
      </c>
      <c r="N366" s="51">
        <v>11</v>
      </c>
      <c r="O366" s="57">
        <f t="shared" si="41"/>
        <v>14.666666666666666</v>
      </c>
    </row>
    <row r="367" spans="10:15" ht="19.5" thickBot="1">
      <c r="J367" s="54">
        <v>10</v>
      </c>
      <c r="K367" s="57">
        <f t="shared" si="39"/>
        <v>8.333333333333334</v>
      </c>
      <c r="N367" s="51">
        <v>22</v>
      </c>
      <c r="O367" s="57">
        <f t="shared" si="41"/>
        <v>29.333333333333332</v>
      </c>
    </row>
    <row r="368" spans="10:15" ht="19.5" thickBot="1">
      <c r="J368" s="54">
        <v>2</v>
      </c>
      <c r="K368" s="57">
        <f t="shared" si="39"/>
        <v>1.6666666666666667</v>
      </c>
      <c r="N368" s="51">
        <v>5</v>
      </c>
      <c r="O368" s="57">
        <f t="shared" si="41"/>
        <v>6.666666666666667</v>
      </c>
    </row>
    <row r="369" spans="10:15" ht="19.5" thickBot="1">
      <c r="J369" s="54"/>
      <c r="K369" s="57">
        <f t="shared" si="39"/>
        <v>0</v>
      </c>
      <c r="N369" s="51">
        <v>5</v>
      </c>
      <c r="O369" s="57">
        <f t="shared" si="41"/>
        <v>6.666666666666667</v>
      </c>
    </row>
    <row r="370" spans="10:15" ht="19.5" thickBot="1">
      <c r="J370" s="54">
        <v>2</v>
      </c>
      <c r="K370" s="57">
        <f t="shared" si="39"/>
        <v>1.6666666666666667</v>
      </c>
      <c r="N370" s="51">
        <v>177</v>
      </c>
      <c r="O370" s="57">
        <f t="shared" si="41"/>
        <v>236</v>
      </c>
    </row>
    <row r="371" spans="10:11" ht="19.5" thickBot="1">
      <c r="J371" s="54">
        <v>4</v>
      </c>
      <c r="K371" s="57">
        <f t="shared" si="39"/>
        <v>3.3333333333333335</v>
      </c>
    </row>
    <row r="372" spans="10:11" ht="19.5" thickBot="1">
      <c r="J372" s="54">
        <v>3</v>
      </c>
      <c r="K372" s="57">
        <f t="shared" si="39"/>
        <v>2.5</v>
      </c>
    </row>
    <row r="373" spans="10:11" ht="19.5" thickBot="1">
      <c r="J373" s="54">
        <v>212</v>
      </c>
      <c r="K373" s="57">
        <f t="shared" si="39"/>
        <v>176.66666666666666</v>
      </c>
    </row>
    <row r="374" spans="10:11" ht="19.5" thickBot="1">
      <c r="J374" s="54">
        <v>180</v>
      </c>
      <c r="K374" s="57">
        <f t="shared" si="39"/>
        <v>150</v>
      </c>
    </row>
    <row r="375" spans="10:11" ht="19.5" thickBot="1">
      <c r="J375" s="54">
        <v>180</v>
      </c>
      <c r="K375" s="57">
        <f t="shared" si="39"/>
        <v>150</v>
      </c>
    </row>
    <row r="376" spans="10:11" ht="19.5" thickBot="1">
      <c r="J376" s="54">
        <v>3</v>
      </c>
      <c r="K376" s="57">
        <f t="shared" si="39"/>
        <v>2.5</v>
      </c>
    </row>
    <row r="381" ht="19.5" thickBot="1"/>
    <row r="382" spans="6:10" ht="19.5" thickBot="1">
      <c r="F382" s="53">
        <v>3.8</v>
      </c>
      <c r="G382" s="56">
        <v>3.4</v>
      </c>
      <c r="H382" s="56">
        <v>23.2</v>
      </c>
      <c r="I382" s="56">
        <v>139</v>
      </c>
      <c r="J382" s="56">
        <v>0</v>
      </c>
    </row>
    <row r="383" spans="6:10" ht="18.75">
      <c r="F383" s="57">
        <f>F382*70/50</f>
        <v>5.32</v>
      </c>
      <c r="G383" s="57">
        <f>G382*70/50</f>
        <v>4.76</v>
      </c>
      <c r="H383" s="57">
        <f>H382*70/50</f>
        <v>32.48</v>
      </c>
      <c r="I383" s="57">
        <f>I382*70/50</f>
        <v>194.6</v>
      </c>
      <c r="J383" s="57">
        <f>J382*70/50</f>
        <v>0</v>
      </c>
    </row>
    <row r="385" ht="19.5" thickBot="1"/>
    <row r="386" spans="12:13" ht="19.5" thickBot="1">
      <c r="L386" s="53">
        <v>30</v>
      </c>
      <c r="M386" s="57">
        <f>L386*70/50</f>
        <v>42</v>
      </c>
    </row>
    <row r="387" spans="12:13" ht="19.5" thickBot="1">
      <c r="L387" s="54">
        <v>2</v>
      </c>
      <c r="M387" s="57">
        <f aca="true" t="shared" si="42" ref="M387:M399">L387*70/50</f>
        <v>2.8</v>
      </c>
    </row>
    <row r="388" spans="5:13" ht="19.5" thickBot="1">
      <c r="E388" s="53">
        <v>160</v>
      </c>
      <c r="F388" s="57">
        <f>E388*120/1000</f>
        <v>19.2</v>
      </c>
      <c r="L388" s="54">
        <v>2</v>
      </c>
      <c r="M388" s="57">
        <f t="shared" si="42"/>
        <v>2.8</v>
      </c>
    </row>
    <row r="389" spans="5:13" ht="19.5" thickBot="1">
      <c r="E389" s="54">
        <v>160</v>
      </c>
      <c r="F389" s="57">
        <f aca="true" t="shared" si="43" ref="F389:F404">E389*120/1000</f>
        <v>19.2</v>
      </c>
      <c r="L389" s="54">
        <v>1</v>
      </c>
      <c r="M389" s="57">
        <f t="shared" si="42"/>
        <v>1.4</v>
      </c>
    </row>
    <row r="390" spans="5:13" ht="19.5" thickBot="1">
      <c r="E390" s="54"/>
      <c r="F390" s="57">
        <f t="shared" si="43"/>
        <v>0</v>
      </c>
      <c r="L390" s="54">
        <v>1</v>
      </c>
      <c r="M390" s="57">
        <f t="shared" si="42"/>
        <v>1.4</v>
      </c>
    </row>
    <row r="391" spans="5:13" ht="19.5" thickBot="1">
      <c r="E391" s="54">
        <v>100</v>
      </c>
      <c r="F391" s="57">
        <f t="shared" si="43"/>
        <v>12</v>
      </c>
      <c r="L391" s="51">
        <v>13</v>
      </c>
      <c r="M391" s="57">
        <f t="shared" si="42"/>
        <v>18.2</v>
      </c>
    </row>
    <row r="392" spans="5:13" ht="19.5" thickBot="1">
      <c r="E392" s="54">
        <v>100</v>
      </c>
      <c r="F392" s="57">
        <f t="shared" si="43"/>
        <v>12</v>
      </c>
      <c r="L392" s="54">
        <v>48</v>
      </c>
      <c r="M392" s="57">
        <f t="shared" si="42"/>
        <v>67.2</v>
      </c>
    </row>
    <row r="393" spans="5:13" ht="19.5" thickBot="1">
      <c r="E393" s="54">
        <v>100</v>
      </c>
      <c r="F393" s="57">
        <f t="shared" si="43"/>
        <v>12</v>
      </c>
      <c r="L393" s="54">
        <v>10</v>
      </c>
      <c r="M393" s="57">
        <f t="shared" si="42"/>
        <v>14</v>
      </c>
    </row>
    <row r="394" spans="5:13" ht="19.5" thickBot="1">
      <c r="E394" s="54">
        <v>100</v>
      </c>
      <c r="F394" s="57">
        <f t="shared" si="43"/>
        <v>12</v>
      </c>
      <c r="L394" s="54">
        <v>1.5</v>
      </c>
      <c r="M394" s="57">
        <f t="shared" si="42"/>
        <v>2.1</v>
      </c>
    </row>
    <row r="395" spans="5:13" ht="19.5" thickBot="1">
      <c r="E395" s="54">
        <v>40</v>
      </c>
      <c r="F395" s="57">
        <f t="shared" si="43"/>
        <v>4.8</v>
      </c>
      <c r="L395" s="54">
        <v>0.5</v>
      </c>
      <c r="M395" s="57">
        <f t="shared" si="42"/>
        <v>0.7</v>
      </c>
    </row>
    <row r="396" spans="5:13" ht="19.5" thickBot="1">
      <c r="E396" s="54"/>
      <c r="F396" s="57">
        <f t="shared" si="43"/>
        <v>0</v>
      </c>
      <c r="L396" s="54">
        <v>12</v>
      </c>
      <c r="M396" s="57">
        <f t="shared" si="42"/>
        <v>16.8</v>
      </c>
    </row>
    <row r="397" spans="5:13" ht="19.5" thickBot="1">
      <c r="E397" s="54">
        <v>50</v>
      </c>
      <c r="F397" s="57">
        <f t="shared" si="43"/>
        <v>6</v>
      </c>
      <c r="L397" s="54">
        <v>1</v>
      </c>
      <c r="M397" s="57">
        <f t="shared" si="42"/>
        <v>1.4</v>
      </c>
    </row>
    <row r="398" spans="5:13" ht="19.5" thickBot="1">
      <c r="E398" s="54">
        <v>50</v>
      </c>
      <c r="F398" s="57">
        <f t="shared" si="43"/>
        <v>6</v>
      </c>
      <c r="L398" s="54">
        <v>0.2</v>
      </c>
      <c r="M398" s="57">
        <f t="shared" si="42"/>
        <v>0.28</v>
      </c>
    </row>
    <row r="399" spans="5:13" ht="19.5" thickBot="1">
      <c r="E399" s="54">
        <v>40</v>
      </c>
      <c r="F399" s="57">
        <f t="shared" si="43"/>
        <v>4.8</v>
      </c>
      <c r="L399" s="54">
        <v>50</v>
      </c>
      <c r="M399" s="57">
        <f t="shared" si="42"/>
        <v>70</v>
      </c>
    </row>
    <row r="400" spans="5:6" ht="19.5" thickBot="1">
      <c r="E400" s="54">
        <v>20</v>
      </c>
      <c r="F400" s="57">
        <f t="shared" si="43"/>
        <v>2.4</v>
      </c>
    </row>
    <row r="401" spans="5:6" ht="19.5" thickBot="1">
      <c r="E401" s="54">
        <v>9</v>
      </c>
      <c r="F401" s="57">
        <f t="shared" si="43"/>
        <v>1.08</v>
      </c>
    </row>
    <row r="402" spans="5:6" ht="19.5" thickBot="1">
      <c r="E402" s="54">
        <v>3</v>
      </c>
      <c r="F402" s="57">
        <f t="shared" si="43"/>
        <v>0.36</v>
      </c>
    </row>
    <row r="403" spans="5:6" ht="19.5" thickBot="1">
      <c r="E403" s="54">
        <v>6</v>
      </c>
      <c r="F403" s="57">
        <f t="shared" si="43"/>
        <v>0.72</v>
      </c>
    </row>
    <row r="404" spans="5:11" ht="19.5" thickBot="1">
      <c r="E404" s="54">
        <v>800</v>
      </c>
      <c r="F404" s="57">
        <f t="shared" si="43"/>
        <v>96</v>
      </c>
      <c r="I404" s="57">
        <v>38</v>
      </c>
      <c r="J404" s="57">
        <f>I404*180/200</f>
        <v>34.2</v>
      </c>
      <c r="K404" s="57">
        <f>J404*150/180</f>
        <v>28.5</v>
      </c>
    </row>
    <row r="405" spans="9:14" ht="19.5" thickBot="1">
      <c r="I405" s="57">
        <v>3</v>
      </c>
      <c r="J405" s="57">
        <f>I405*180/200</f>
        <v>2.7</v>
      </c>
      <c r="K405" s="57">
        <f>J405*150/180</f>
        <v>2.25</v>
      </c>
      <c r="M405" s="53">
        <v>20</v>
      </c>
      <c r="N405" s="57">
        <f>M405*200/160</f>
        <v>25</v>
      </c>
    </row>
    <row r="406" spans="9:14" ht="19.5" thickBot="1">
      <c r="I406" s="57">
        <v>176</v>
      </c>
      <c r="J406" s="57">
        <f>I406*180/200</f>
        <v>158.4</v>
      </c>
      <c r="K406" s="57">
        <f>J406*150/180</f>
        <v>132</v>
      </c>
      <c r="M406" s="54">
        <v>158</v>
      </c>
      <c r="N406" s="57">
        <f>M406*200/160</f>
        <v>197.5</v>
      </c>
    </row>
    <row r="407" spans="5:14" ht="19.5" thickBot="1">
      <c r="E407" s="50">
        <v>19</v>
      </c>
      <c r="F407" s="57">
        <f>E407*200/120</f>
        <v>31.666666666666668</v>
      </c>
      <c r="M407" s="54">
        <v>6</v>
      </c>
      <c r="N407" s="57">
        <f>M407*200/160</f>
        <v>7.5</v>
      </c>
    </row>
    <row r="408" spans="5:14" ht="19.5" thickBot="1">
      <c r="E408" s="51">
        <v>19</v>
      </c>
      <c r="F408" s="57">
        <f aca="true" t="shared" si="44" ref="F408:F424">E408*200/120</f>
        <v>31.666666666666668</v>
      </c>
      <c r="M408" s="54">
        <v>160</v>
      </c>
      <c r="N408" s="57">
        <f>M408*200/160</f>
        <v>200</v>
      </c>
    </row>
    <row r="409" spans="5:11" ht="19.5" thickBot="1">
      <c r="E409" s="51"/>
      <c r="F409" s="57">
        <f t="shared" si="44"/>
        <v>0</v>
      </c>
      <c r="J409" s="53">
        <v>24</v>
      </c>
      <c r="K409" s="57">
        <f>J409*140/200</f>
        <v>16.8</v>
      </c>
    </row>
    <row r="410" spans="5:11" ht="19.5" thickBot="1">
      <c r="E410" s="51">
        <v>12</v>
      </c>
      <c r="F410" s="57">
        <f t="shared" si="44"/>
        <v>20</v>
      </c>
      <c r="J410" s="54">
        <v>190</v>
      </c>
      <c r="K410" s="57">
        <f>J410*140/200</f>
        <v>133</v>
      </c>
    </row>
    <row r="411" spans="5:11" ht="19.5" thickBot="1">
      <c r="E411" s="51">
        <v>12</v>
      </c>
      <c r="F411" s="57">
        <f t="shared" si="44"/>
        <v>20</v>
      </c>
      <c r="J411" s="54">
        <v>10</v>
      </c>
      <c r="K411" s="57">
        <f>J411*140/200</f>
        <v>7</v>
      </c>
    </row>
    <row r="412" spans="5:11" ht="19.5" thickBot="1">
      <c r="E412" s="51">
        <v>12</v>
      </c>
      <c r="F412" s="57">
        <f t="shared" si="44"/>
        <v>20</v>
      </c>
      <c r="J412" s="51">
        <v>200</v>
      </c>
      <c r="K412" s="57">
        <f>J412*140/200</f>
        <v>140</v>
      </c>
    </row>
    <row r="413" spans="5:6" ht="19.5" thickBot="1">
      <c r="E413" s="51">
        <v>12</v>
      </c>
      <c r="F413" s="57">
        <f t="shared" si="44"/>
        <v>20</v>
      </c>
    </row>
    <row r="414" spans="5:6" ht="19.5" thickBot="1">
      <c r="E414" s="51">
        <v>5</v>
      </c>
      <c r="F414" s="57">
        <f t="shared" si="44"/>
        <v>8.333333333333334</v>
      </c>
    </row>
    <row r="415" spans="5:6" ht="19.5" thickBot="1">
      <c r="E415" s="51"/>
      <c r="F415" s="57">
        <f t="shared" si="44"/>
        <v>0</v>
      </c>
    </row>
    <row r="416" spans="5:6" ht="19.5" thickBot="1">
      <c r="E416" s="51">
        <v>6</v>
      </c>
      <c r="F416" s="57">
        <f t="shared" si="44"/>
        <v>10</v>
      </c>
    </row>
    <row r="417" spans="5:6" ht="19.5" thickBot="1">
      <c r="E417" s="51">
        <v>6</v>
      </c>
      <c r="F417" s="57">
        <f t="shared" si="44"/>
        <v>10</v>
      </c>
    </row>
    <row r="418" spans="5:6" ht="19.5" thickBot="1">
      <c r="E418" s="51">
        <v>5</v>
      </c>
      <c r="F418" s="57">
        <f t="shared" si="44"/>
        <v>8.333333333333334</v>
      </c>
    </row>
    <row r="419" spans="5:10" ht="19.5" thickBot="1">
      <c r="E419" s="54">
        <v>1</v>
      </c>
      <c r="F419" s="57">
        <f t="shared" si="44"/>
        <v>1.6666666666666667</v>
      </c>
      <c r="I419" s="50">
        <v>23</v>
      </c>
      <c r="J419" s="57">
        <f>I419*150/180</f>
        <v>19.166666666666668</v>
      </c>
    </row>
    <row r="420" spans="5:10" ht="19.5" thickBot="1">
      <c r="E420" s="51">
        <v>1</v>
      </c>
      <c r="F420" s="57">
        <f t="shared" si="44"/>
        <v>1.6666666666666667</v>
      </c>
      <c r="I420" s="51">
        <v>15</v>
      </c>
      <c r="J420" s="57">
        <f>I420*150/180</f>
        <v>12.5</v>
      </c>
    </row>
    <row r="421" spans="5:10" ht="19.5" thickBot="1">
      <c r="E421" s="51">
        <v>0.4</v>
      </c>
      <c r="F421" s="57">
        <f t="shared" si="44"/>
        <v>0.6666666666666666</v>
      </c>
      <c r="I421" s="51">
        <v>113</v>
      </c>
      <c r="J421" s="57">
        <f>I421*150/180</f>
        <v>94.16666666666667</v>
      </c>
    </row>
    <row r="422" spans="5:10" ht="19.5" thickBot="1">
      <c r="E422" s="51">
        <v>0.7</v>
      </c>
      <c r="F422" s="57">
        <f t="shared" si="44"/>
        <v>1.1666666666666667</v>
      </c>
      <c r="I422" s="51">
        <v>180</v>
      </c>
      <c r="J422" s="57">
        <f>I422*150/180</f>
        <v>150</v>
      </c>
    </row>
    <row r="423" spans="5:6" ht="19.5" thickBot="1">
      <c r="E423" s="51">
        <v>96</v>
      </c>
      <c r="F423" s="57">
        <f t="shared" si="44"/>
        <v>160</v>
      </c>
    </row>
    <row r="424" spans="5:12" ht="19.5" thickBot="1">
      <c r="E424" s="54">
        <v>120</v>
      </c>
      <c r="F424" s="57">
        <f t="shared" si="44"/>
        <v>200</v>
      </c>
      <c r="H424" s="50">
        <v>0.21</v>
      </c>
      <c r="I424" s="52">
        <v>0.02</v>
      </c>
      <c r="J424" s="52">
        <v>15.66</v>
      </c>
      <c r="K424" s="52">
        <v>68</v>
      </c>
      <c r="L424" s="56">
        <v>9.2</v>
      </c>
    </row>
    <row r="425" spans="8:12" ht="18.75">
      <c r="H425" s="57">
        <f>H424*150/180</f>
        <v>0.175</v>
      </c>
      <c r="I425" s="57">
        <f>I424*150/180</f>
        <v>0.016666666666666666</v>
      </c>
      <c r="J425" s="57">
        <f>J424*150/180</f>
        <v>13.05</v>
      </c>
      <c r="K425" s="57">
        <f>K424*150/180</f>
        <v>56.666666666666664</v>
      </c>
      <c r="L425" s="57">
        <f>L424*150/180</f>
        <v>7.666666666666667</v>
      </c>
    </row>
    <row r="435" ht="19.5" thickBot="1"/>
    <row r="436" spans="6:15" ht="19.5" thickBot="1">
      <c r="F436" s="53">
        <v>135</v>
      </c>
      <c r="G436" s="57">
        <f>F436*110/150</f>
        <v>99</v>
      </c>
      <c r="J436" s="50">
        <v>140</v>
      </c>
      <c r="K436" s="57">
        <f>J436*130/150</f>
        <v>121.33333333333333</v>
      </c>
      <c r="N436" s="50">
        <v>121</v>
      </c>
      <c r="O436" s="57">
        <f>N436*170/130</f>
        <v>158.23076923076923</v>
      </c>
    </row>
    <row r="437" spans="6:15" ht="19.5" thickBot="1">
      <c r="F437" s="54">
        <v>5</v>
      </c>
      <c r="G437" s="57">
        <f aca="true" t="shared" si="45" ref="G437:G444">F437*110/150</f>
        <v>3.6666666666666665</v>
      </c>
      <c r="J437" s="51">
        <v>10</v>
      </c>
      <c r="K437" s="57">
        <f aca="true" t="shared" si="46" ref="K437:K445">J437*130/150</f>
        <v>8.666666666666666</v>
      </c>
      <c r="N437" s="51">
        <v>9</v>
      </c>
      <c r="O437" s="57">
        <f aca="true" t="shared" si="47" ref="O437:O445">N437*170/130</f>
        <v>11.76923076923077</v>
      </c>
    </row>
    <row r="438" spans="6:15" ht="19.5" thickBot="1">
      <c r="F438" s="54">
        <v>16</v>
      </c>
      <c r="G438" s="57">
        <f t="shared" si="45"/>
        <v>11.733333333333333</v>
      </c>
      <c r="J438" s="51">
        <v>12</v>
      </c>
      <c r="K438" s="57">
        <f t="shared" si="46"/>
        <v>10.4</v>
      </c>
      <c r="N438" s="51">
        <v>10</v>
      </c>
      <c r="O438" s="57">
        <f t="shared" si="47"/>
        <v>13.076923076923077</v>
      </c>
    </row>
    <row r="439" spans="6:15" ht="19.5" thickBot="1">
      <c r="F439" s="54">
        <v>5</v>
      </c>
      <c r="G439" s="57">
        <f t="shared" si="45"/>
        <v>3.6666666666666665</v>
      </c>
      <c r="J439" s="51">
        <v>37</v>
      </c>
      <c r="K439" s="57">
        <f t="shared" si="46"/>
        <v>32.06666666666667</v>
      </c>
      <c r="N439" s="51">
        <v>32</v>
      </c>
      <c r="O439" s="57">
        <f t="shared" si="47"/>
        <v>41.84615384615385</v>
      </c>
    </row>
    <row r="440" spans="6:15" ht="19.5" thickBot="1">
      <c r="F440" s="54">
        <v>24</v>
      </c>
      <c r="G440" s="57">
        <f t="shared" si="45"/>
        <v>17.6</v>
      </c>
      <c r="J440" s="51">
        <v>10</v>
      </c>
      <c r="K440" s="57">
        <f t="shared" si="46"/>
        <v>8.666666666666666</v>
      </c>
      <c r="N440" s="51">
        <v>9</v>
      </c>
      <c r="O440" s="57">
        <f t="shared" si="47"/>
        <v>11.76923076923077</v>
      </c>
    </row>
    <row r="441" spans="6:15" ht="19.5" thickBot="1">
      <c r="F441" s="54">
        <v>170</v>
      </c>
      <c r="G441" s="57">
        <f t="shared" si="45"/>
        <v>124.66666666666667</v>
      </c>
      <c r="J441" s="51">
        <v>5</v>
      </c>
      <c r="K441" s="57">
        <f t="shared" si="46"/>
        <v>4.333333333333333</v>
      </c>
      <c r="N441" s="51">
        <v>4</v>
      </c>
      <c r="O441" s="57">
        <f t="shared" si="47"/>
        <v>5.230769230769231</v>
      </c>
    </row>
    <row r="442" spans="6:15" ht="19.5" thickBot="1">
      <c r="F442" s="54">
        <v>4</v>
      </c>
      <c r="G442" s="57">
        <f t="shared" si="45"/>
        <v>2.933333333333333</v>
      </c>
      <c r="J442" s="51">
        <v>5</v>
      </c>
      <c r="K442" s="57">
        <f t="shared" si="46"/>
        <v>4.333333333333333</v>
      </c>
      <c r="N442" s="51">
        <v>4</v>
      </c>
      <c r="O442" s="57">
        <f t="shared" si="47"/>
        <v>5.230769230769231</v>
      </c>
    </row>
    <row r="443" spans="6:15" ht="19.5" thickBot="1">
      <c r="F443" s="54">
        <v>3</v>
      </c>
      <c r="G443" s="57">
        <f t="shared" si="45"/>
        <v>2.2</v>
      </c>
      <c r="J443" s="51">
        <v>5</v>
      </c>
      <c r="K443" s="57">
        <f t="shared" si="46"/>
        <v>4.333333333333333</v>
      </c>
      <c r="N443" s="51">
        <v>4</v>
      </c>
      <c r="O443" s="57">
        <f t="shared" si="47"/>
        <v>5.230769230769231</v>
      </c>
    </row>
    <row r="444" spans="6:15" ht="19.5" thickBot="1">
      <c r="F444" s="54">
        <v>150</v>
      </c>
      <c r="G444" s="57">
        <f t="shared" si="45"/>
        <v>110</v>
      </c>
      <c r="J444" s="51">
        <v>5</v>
      </c>
      <c r="K444" s="57">
        <f t="shared" si="46"/>
        <v>4.333333333333333</v>
      </c>
      <c r="N444" s="51">
        <v>4</v>
      </c>
      <c r="O444" s="57">
        <f t="shared" si="47"/>
        <v>5.230769230769231</v>
      </c>
    </row>
    <row r="445" spans="10:15" ht="19.5" thickBot="1">
      <c r="J445" s="51">
        <v>150</v>
      </c>
      <c r="K445" s="57">
        <f t="shared" si="46"/>
        <v>130</v>
      </c>
      <c r="N445" s="51">
        <v>130</v>
      </c>
      <c r="O445" s="57">
        <f t="shared" si="47"/>
        <v>170</v>
      </c>
    </row>
    <row r="450" ht="19.5" thickBot="1"/>
    <row r="451" spans="6:11" ht="19.5" thickBot="1">
      <c r="F451" s="50">
        <v>129</v>
      </c>
      <c r="G451" s="57">
        <f>F451*150/130</f>
        <v>148.84615384615384</v>
      </c>
      <c r="J451" s="53">
        <v>77</v>
      </c>
      <c r="K451" s="57">
        <f>J451*30/50</f>
        <v>46.2</v>
      </c>
    </row>
    <row r="452" spans="6:11" ht="19.5" thickBot="1">
      <c r="F452" s="51">
        <v>129</v>
      </c>
      <c r="G452" s="57">
        <f aca="true" t="shared" si="48" ref="G452:G457">F452*150/130</f>
        <v>148.84615384615384</v>
      </c>
      <c r="J452" s="54">
        <v>84</v>
      </c>
      <c r="K452" s="57">
        <f>J452*30/50</f>
        <v>50.4</v>
      </c>
    </row>
    <row r="453" spans="6:11" ht="19.5" thickBot="1">
      <c r="F453" s="51">
        <v>129</v>
      </c>
      <c r="G453" s="57">
        <f t="shared" si="48"/>
        <v>148.84615384615384</v>
      </c>
      <c r="J453" s="54">
        <v>50</v>
      </c>
      <c r="K453" s="57">
        <f>J453*30/50</f>
        <v>30</v>
      </c>
    </row>
    <row r="454" spans="6:11" ht="19.5" thickBot="1">
      <c r="F454" s="51">
        <v>129</v>
      </c>
      <c r="G454" s="57">
        <f t="shared" si="48"/>
        <v>148.84615384615384</v>
      </c>
      <c r="J454" s="54">
        <v>50</v>
      </c>
      <c r="K454" s="57">
        <f>J454*30/50</f>
        <v>30</v>
      </c>
    </row>
    <row r="455" spans="6:11" ht="19.5" thickBot="1">
      <c r="F455" s="51">
        <v>125</v>
      </c>
      <c r="G455" s="57">
        <f t="shared" si="48"/>
        <v>144.23076923076923</v>
      </c>
      <c r="K455" s="57">
        <f>J455*30/50</f>
        <v>0</v>
      </c>
    </row>
    <row r="456" spans="6:7" ht="19.5" thickBot="1">
      <c r="F456" s="51">
        <v>6</v>
      </c>
      <c r="G456" s="57">
        <f t="shared" si="48"/>
        <v>6.923076923076923</v>
      </c>
    </row>
    <row r="457" spans="6:7" ht="19.5" thickBot="1">
      <c r="F457" s="51">
        <v>130</v>
      </c>
      <c r="G457" s="57">
        <f t="shared" si="48"/>
        <v>150</v>
      </c>
    </row>
    <row r="461" ht="19.5" thickBot="1"/>
    <row r="462" spans="9:10" ht="19.5" thickBot="1">
      <c r="I462" s="50">
        <v>98</v>
      </c>
      <c r="J462" s="57">
        <f>I462*90/70</f>
        <v>126</v>
      </c>
    </row>
    <row r="463" spans="3:15" ht="19.5" thickBot="1">
      <c r="C463" s="50">
        <v>111</v>
      </c>
      <c r="D463" s="58">
        <f>C463*150/130</f>
        <v>128.07692307692307</v>
      </c>
      <c r="I463" s="51">
        <v>83</v>
      </c>
      <c r="J463" s="57">
        <f aca="true" t="shared" si="49" ref="J463:J483">I463*90/70</f>
        <v>106.71428571428571</v>
      </c>
      <c r="O463" s="53">
        <v>60</v>
      </c>
    </row>
    <row r="464" spans="3:15" ht="19.5" thickBot="1">
      <c r="C464" s="51">
        <v>111</v>
      </c>
      <c r="D464" s="58">
        <f aca="true" t="shared" si="50" ref="D464:D470">C464*150/130</f>
        <v>128.07692307692307</v>
      </c>
      <c r="I464" s="51">
        <v>94</v>
      </c>
      <c r="J464" s="57">
        <f t="shared" si="49"/>
        <v>120.85714285714286</v>
      </c>
      <c r="O464" s="54">
        <v>11</v>
      </c>
    </row>
    <row r="465" spans="3:15" ht="19.5" thickBot="1">
      <c r="C465" s="51">
        <v>111</v>
      </c>
      <c r="D465" s="58">
        <f t="shared" si="50"/>
        <v>128.07692307692307</v>
      </c>
      <c r="I465" s="51">
        <v>83</v>
      </c>
      <c r="J465" s="57">
        <f t="shared" si="49"/>
        <v>106.71428571428571</v>
      </c>
      <c r="M465" s="53">
        <v>73</v>
      </c>
      <c r="N465" s="57">
        <f>M465*70/60</f>
        <v>85.16666666666667</v>
      </c>
      <c r="O465" s="54">
        <v>5</v>
      </c>
    </row>
    <row r="466" spans="3:15" ht="19.5" thickBot="1">
      <c r="C466" s="51">
        <v>111</v>
      </c>
      <c r="D466" s="58">
        <f t="shared" si="50"/>
        <v>128.07692307692307</v>
      </c>
      <c r="I466" s="51">
        <v>109</v>
      </c>
      <c r="J466" s="57">
        <f t="shared" si="49"/>
        <v>140.14285714285714</v>
      </c>
      <c r="M466" s="54">
        <v>10</v>
      </c>
      <c r="N466" s="57">
        <f>M466*70/60</f>
        <v>11.666666666666666</v>
      </c>
      <c r="O466" s="54">
        <v>74</v>
      </c>
    </row>
    <row r="467" spans="3:14" ht="19.5" thickBot="1">
      <c r="C467" s="51">
        <v>20</v>
      </c>
      <c r="D467" s="58">
        <f t="shared" si="50"/>
        <v>23.076923076923077</v>
      </c>
      <c r="I467" s="51">
        <v>81</v>
      </c>
      <c r="J467" s="57">
        <f t="shared" si="49"/>
        <v>104.14285714285714</v>
      </c>
      <c r="M467" s="54">
        <v>5</v>
      </c>
      <c r="N467" s="57">
        <f>M467*70/60</f>
        <v>5.833333333333333</v>
      </c>
    </row>
    <row r="468" spans="3:14" ht="19.5" thickBot="1">
      <c r="C468" s="51">
        <v>19</v>
      </c>
      <c r="D468" s="58">
        <f t="shared" si="50"/>
        <v>21.923076923076923</v>
      </c>
      <c r="I468" s="51">
        <v>99</v>
      </c>
      <c r="J468" s="57">
        <f t="shared" si="49"/>
        <v>127.28571428571429</v>
      </c>
      <c r="M468" s="54">
        <v>60</v>
      </c>
      <c r="N468" s="57">
        <f>M468*70/60</f>
        <v>70</v>
      </c>
    </row>
    <row r="469" spans="3:10" ht="19.5" thickBot="1">
      <c r="C469" s="51">
        <v>4</v>
      </c>
      <c r="D469" s="58">
        <f t="shared" si="50"/>
        <v>4.615384615384615</v>
      </c>
      <c r="I469" s="51">
        <v>52</v>
      </c>
      <c r="J469" s="57">
        <f t="shared" si="49"/>
        <v>66.85714285714286</v>
      </c>
    </row>
    <row r="470" spans="3:10" ht="19.5" thickBot="1">
      <c r="C470" s="51">
        <v>130</v>
      </c>
      <c r="D470" s="58">
        <f t="shared" si="50"/>
        <v>150</v>
      </c>
      <c r="I470" s="51">
        <v>67</v>
      </c>
      <c r="J470" s="57">
        <f t="shared" si="49"/>
        <v>86.14285714285714</v>
      </c>
    </row>
    <row r="471" spans="3:10" ht="19.5" thickBot="1">
      <c r="C471" s="54">
        <v>2</v>
      </c>
      <c r="D471" s="58">
        <f>C471*80/100</f>
        <v>1.6</v>
      </c>
      <c r="I471" s="51">
        <v>57</v>
      </c>
      <c r="J471" s="57">
        <f t="shared" si="49"/>
        <v>73.28571428571429</v>
      </c>
    </row>
    <row r="472" spans="3:10" ht="19.5" thickBot="1">
      <c r="C472" s="54">
        <v>80</v>
      </c>
      <c r="D472" s="58">
        <f>C472*60/80</f>
        <v>60</v>
      </c>
      <c r="I472" s="51">
        <v>62</v>
      </c>
      <c r="J472" s="57">
        <f t="shared" si="49"/>
        <v>79.71428571428571</v>
      </c>
    </row>
    <row r="473" spans="3:10" ht="19.5" thickBot="1">
      <c r="C473" s="54">
        <v>80</v>
      </c>
      <c r="D473" s="58">
        <f>C473*60/80</f>
        <v>60</v>
      </c>
      <c r="I473" s="51">
        <v>55</v>
      </c>
      <c r="J473" s="57">
        <f t="shared" si="49"/>
        <v>70.71428571428571</v>
      </c>
    </row>
    <row r="474" spans="3:10" ht="19.5" thickBot="1">
      <c r="C474" s="51">
        <v>4</v>
      </c>
      <c r="D474" s="58">
        <f>C474*60/80</f>
        <v>3</v>
      </c>
      <c r="I474" s="51">
        <v>14</v>
      </c>
      <c r="J474" s="57">
        <f t="shared" si="49"/>
        <v>18</v>
      </c>
    </row>
    <row r="475" spans="3:10" ht="19.5" thickBot="1">
      <c r="C475" s="51">
        <v>60</v>
      </c>
      <c r="D475" s="58">
        <f>C475*60/80</f>
        <v>45</v>
      </c>
      <c r="I475" s="51">
        <v>4</v>
      </c>
      <c r="J475" s="57">
        <f t="shared" si="49"/>
        <v>5.142857142857143</v>
      </c>
    </row>
    <row r="476" spans="3:13" ht="19.5" thickBot="1">
      <c r="C476" s="51" t="s">
        <v>280</v>
      </c>
      <c r="D476" s="58" t="e">
        <f>C476*80/60</f>
        <v>#VALUE!</v>
      </c>
      <c r="I476" s="51">
        <v>14</v>
      </c>
      <c r="J476" s="57">
        <f t="shared" si="49"/>
        <v>18</v>
      </c>
      <c r="L476" s="53">
        <v>112</v>
      </c>
      <c r="M476" s="58">
        <f>L476*220/180</f>
        <v>136.88888888888889</v>
      </c>
    </row>
    <row r="477" spans="3:13" ht="19.5" thickBot="1">
      <c r="C477" s="51">
        <v>23</v>
      </c>
      <c r="D477" s="58">
        <f>C477*60/50</f>
        <v>27.6</v>
      </c>
      <c r="I477" s="51">
        <v>8</v>
      </c>
      <c r="J477" s="57">
        <f t="shared" si="49"/>
        <v>10.285714285714286</v>
      </c>
      <c r="L477" s="54">
        <v>90</v>
      </c>
      <c r="M477" s="58">
        <f aca="true" t="shared" si="51" ref="M477:M491">L477*220/180</f>
        <v>110</v>
      </c>
    </row>
    <row r="478" spans="3:13" ht="19.5" thickBot="1">
      <c r="C478" s="51">
        <v>4</v>
      </c>
      <c r="D478" s="58">
        <f>C478*120/100</f>
        <v>4.8</v>
      </c>
      <c r="I478" s="51">
        <v>4</v>
      </c>
      <c r="J478" s="57">
        <f t="shared" si="49"/>
        <v>5.142857142857143</v>
      </c>
      <c r="L478" s="54"/>
      <c r="M478" s="58">
        <f t="shared" si="51"/>
        <v>0</v>
      </c>
    </row>
    <row r="479" spans="3:13" ht="19.5" thickBot="1">
      <c r="C479" s="51">
        <v>126</v>
      </c>
      <c r="D479" s="58">
        <f>C479*120/100</f>
        <v>151.2</v>
      </c>
      <c r="I479" s="51">
        <v>6</v>
      </c>
      <c r="J479" s="57">
        <f t="shared" si="49"/>
        <v>7.714285714285714</v>
      </c>
      <c r="L479" s="54">
        <v>85</v>
      </c>
      <c r="M479" s="58">
        <f t="shared" si="51"/>
        <v>103.88888888888889</v>
      </c>
    </row>
    <row r="480" spans="3:13" ht="19.5" thickBot="1">
      <c r="C480" s="51">
        <v>100</v>
      </c>
      <c r="D480" s="58">
        <f>C480*120/100</f>
        <v>120</v>
      </c>
      <c r="I480" s="51">
        <v>83</v>
      </c>
      <c r="J480" s="57">
        <f t="shared" si="49"/>
        <v>106.71428571428571</v>
      </c>
      <c r="L480" s="54">
        <v>85</v>
      </c>
      <c r="M480" s="58">
        <f t="shared" si="51"/>
        <v>103.88888888888889</v>
      </c>
    </row>
    <row r="481" spans="3:13" ht="19.5" thickBot="1">
      <c r="C481" s="51">
        <v>100</v>
      </c>
      <c r="D481" s="58">
        <f>C481*120/100</f>
        <v>120</v>
      </c>
      <c r="I481" s="51">
        <v>4</v>
      </c>
      <c r="J481" s="57">
        <f t="shared" si="49"/>
        <v>5.142857142857143</v>
      </c>
      <c r="L481" s="54">
        <v>85</v>
      </c>
      <c r="M481" s="58">
        <f t="shared" si="51"/>
        <v>103.88888888888889</v>
      </c>
    </row>
    <row r="482" spans="9:13" ht="19.5" thickBot="1">
      <c r="I482" s="51">
        <v>70</v>
      </c>
      <c r="J482" s="57">
        <f t="shared" si="49"/>
        <v>90</v>
      </c>
      <c r="L482" s="54">
        <v>85</v>
      </c>
      <c r="M482" s="58">
        <f t="shared" si="51"/>
        <v>103.88888888888889</v>
      </c>
    </row>
    <row r="483" spans="9:13" ht="19.5" thickBot="1">
      <c r="I483" s="51">
        <v>70</v>
      </c>
      <c r="J483" s="57">
        <f t="shared" si="49"/>
        <v>90</v>
      </c>
      <c r="L483" s="54">
        <v>10</v>
      </c>
      <c r="M483" s="58">
        <f t="shared" si="51"/>
        <v>12.222222222222221</v>
      </c>
    </row>
    <row r="484" spans="12:13" ht="19.5" thickBot="1">
      <c r="L484" s="54">
        <v>4</v>
      </c>
      <c r="M484" s="58">
        <f t="shared" si="51"/>
        <v>4.888888888888889</v>
      </c>
    </row>
    <row r="485" spans="12:13" ht="19.5" thickBot="1">
      <c r="L485" s="54">
        <v>0.7</v>
      </c>
      <c r="M485" s="58">
        <f t="shared" si="51"/>
        <v>0.8555555555555555</v>
      </c>
    </row>
    <row r="486" spans="12:13" ht="19.5" thickBot="1">
      <c r="L486" s="54"/>
      <c r="M486" s="58">
        <f t="shared" si="51"/>
        <v>0</v>
      </c>
    </row>
    <row r="487" spans="12:13" ht="19.5" thickBot="1">
      <c r="L487" s="54">
        <v>23</v>
      </c>
      <c r="M487" s="58">
        <f t="shared" si="51"/>
        <v>28.11111111111111</v>
      </c>
    </row>
    <row r="488" spans="12:13" ht="19.5" thickBot="1">
      <c r="L488" s="54">
        <v>23</v>
      </c>
      <c r="M488" s="58">
        <f t="shared" si="51"/>
        <v>28.11111111111111</v>
      </c>
    </row>
    <row r="489" spans="12:13" ht="19.5" thickBot="1">
      <c r="L489" s="54">
        <v>52</v>
      </c>
      <c r="M489" s="58">
        <f t="shared" si="51"/>
        <v>63.55555555555556</v>
      </c>
    </row>
    <row r="490" spans="5:13" ht="19.5" thickBot="1">
      <c r="E490" s="53">
        <v>92</v>
      </c>
      <c r="F490" s="57">
        <f>E490*220/180</f>
        <v>112.44444444444444</v>
      </c>
      <c r="L490" s="54">
        <v>128</v>
      </c>
      <c r="M490" s="58">
        <f t="shared" si="51"/>
        <v>156.44444444444446</v>
      </c>
    </row>
    <row r="491" spans="5:13" ht="19.5" thickBot="1">
      <c r="E491" s="54">
        <v>114</v>
      </c>
      <c r="F491" s="57">
        <f aca="true" t="shared" si="52" ref="F491:F511">E491*220/180</f>
        <v>139.33333333333334</v>
      </c>
      <c r="L491" s="54">
        <v>180</v>
      </c>
      <c r="M491" s="58">
        <f t="shared" si="51"/>
        <v>220</v>
      </c>
    </row>
    <row r="492" spans="5:6" ht="19.5" thickBot="1">
      <c r="E492" s="54">
        <v>53</v>
      </c>
      <c r="F492" s="57">
        <f t="shared" si="52"/>
        <v>64.77777777777777</v>
      </c>
    </row>
    <row r="493" spans="5:6" ht="19.5" thickBot="1">
      <c r="E493" s="54"/>
      <c r="F493" s="57">
        <f t="shared" si="52"/>
        <v>0</v>
      </c>
    </row>
    <row r="494" spans="5:6" ht="19.5" thickBot="1">
      <c r="E494" s="54">
        <v>140</v>
      </c>
      <c r="F494" s="57">
        <f t="shared" si="52"/>
        <v>171.11111111111111</v>
      </c>
    </row>
    <row r="495" spans="5:6" ht="19.5" thickBot="1">
      <c r="E495" s="54">
        <v>140</v>
      </c>
      <c r="F495" s="57">
        <f t="shared" si="52"/>
        <v>171.11111111111111</v>
      </c>
    </row>
    <row r="496" spans="5:6" ht="19.5" thickBot="1">
      <c r="E496" s="54">
        <v>140</v>
      </c>
      <c r="F496" s="57">
        <f t="shared" si="52"/>
        <v>171.11111111111111</v>
      </c>
    </row>
    <row r="497" spans="5:6" ht="19.5" thickBot="1">
      <c r="E497" s="54">
        <v>140</v>
      </c>
      <c r="F497" s="57">
        <f t="shared" si="52"/>
        <v>171.11111111111111</v>
      </c>
    </row>
    <row r="498" spans="5:16" ht="19.5" thickBot="1">
      <c r="E498" s="54">
        <v>136</v>
      </c>
      <c r="F498" s="57">
        <f t="shared" si="52"/>
        <v>166.22222222222223</v>
      </c>
      <c r="O498" s="53">
        <v>47</v>
      </c>
      <c r="P498" s="57">
        <f>O498*40/60</f>
        <v>31.333333333333332</v>
      </c>
    </row>
    <row r="499" spans="5:16" ht="19.5" thickBot="1">
      <c r="E499" s="54"/>
      <c r="F499" s="57">
        <f t="shared" si="52"/>
        <v>0</v>
      </c>
      <c r="J499" s="53">
        <v>95</v>
      </c>
      <c r="K499" s="57">
        <f>J499*220/180</f>
        <v>116.11111111111111</v>
      </c>
      <c r="O499" s="54">
        <v>10</v>
      </c>
      <c r="P499" s="57">
        <f>O499*40/60</f>
        <v>6.666666666666667</v>
      </c>
    </row>
    <row r="500" spans="5:16" ht="19.5" thickBot="1">
      <c r="E500" s="54">
        <v>24</v>
      </c>
      <c r="F500" s="57">
        <f t="shared" si="52"/>
        <v>29.333333333333332</v>
      </c>
      <c r="J500" s="54"/>
      <c r="K500" s="57">
        <f aca="true" t="shared" si="53" ref="K500:K518">J500*220/180</f>
        <v>0</v>
      </c>
      <c r="O500" s="54">
        <v>4</v>
      </c>
      <c r="P500" s="57">
        <f>O500*40/60</f>
        <v>2.6666666666666665</v>
      </c>
    </row>
    <row r="501" spans="5:16" ht="19.5" thickBot="1">
      <c r="E501" s="54">
        <v>24</v>
      </c>
      <c r="F501" s="57">
        <f t="shared" si="52"/>
        <v>29.333333333333332</v>
      </c>
      <c r="J501" s="54"/>
      <c r="K501" s="57">
        <f t="shared" si="53"/>
        <v>0</v>
      </c>
      <c r="O501" s="54">
        <v>60</v>
      </c>
      <c r="P501" s="57">
        <f>O501*40/60</f>
        <v>40</v>
      </c>
    </row>
    <row r="502" spans="5:11" ht="19.5" thickBot="1">
      <c r="E502" s="54">
        <v>10</v>
      </c>
      <c r="F502" s="57">
        <f t="shared" si="52"/>
        <v>12.222222222222221</v>
      </c>
      <c r="J502" s="54">
        <v>186</v>
      </c>
      <c r="K502" s="57">
        <f t="shared" si="53"/>
        <v>227.33333333333334</v>
      </c>
    </row>
    <row r="503" spans="5:11" ht="19.5" thickBot="1">
      <c r="E503" s="54">
        <v>2</v>
      </c>
      <c r="F503" s="57">
        <f t="shared" si="52"/>
        <v>2.4444444444444446</v>
      </c>
      <c r="J503" s="54">
        <v>200</v>
      </c>
      <c r="K503" s="57">
        <f t="shared" si="53"/>
        <v>244.44444444444446</v>
      </c>
    </row>
    <row r="504" spans="5:11" ht="19.5" thickBot="1">
      <c r="E504" s="54">
        <v>19</v>
      </c>
      <c r="F504" s="57">
        <f t="shared" si="52"/>
        <v>23.22222222222222</v>
      </c>
      <c r="J504" s="54">
        <v>216</v>
      </c>
      <c r="K504" s="57">
        <f t="shared" si="53"/>
        <v>264</v>
      </c>
    </row>
    <row r="505" spans="5:11" ht="19.5" thickBot="1">
      <c r="E505" s="54">
        <v>2</v>
      </c>
      <c r="F505" s="57">
        <f t="shared" si="52"/>
        <v>2.4444444444444446</v>
      </c>
      <c r="J505" s="54">
        <v>234</v>
      </c>
      <c r="K505" s="57">
        <f t="shared" si="53"/>
        <v>286</v>
      </c>
    </row>
    <row r="506" spans="5:11" ht="19.5" thickBot="1">
      <c r="E506" s="54">
        <v>4</v>
      </c>
      <c r="F506" s="57">
        <f t="shared" si="52"/>
        <v>4.888888888888889</v>
      </c>
      <c r="J506" s="59"/>
      <c r="K506" s="57">
        <f t="shared" si="53"/>
        <v>0</v>
      </c>
    </row>
    <row r="507" spans="5:11" ht="19.5" thickBot="1">
      <c r="E507" s="54">
        <v>3</v>
      </c>
      <c r="F507" s="57">
        <f t="shared" si="52"/>
        <v>3.6666666666666665</v>
      </c>
      <c r="J507" s="54"/>
      <c r="K507" s="57">
        <f t="shared" si="53"/>
        <v>0</v>
      </c>
    </row>
    <row r="508" spans="5:11" ht="19.5" thickBot="1">
      <c r="E508" s="54">
        <v>212</v>
      </c>
      <c r="F508" s="57">
        <f t="shared" si="52"/>
        <v>259.1111111111111</v>
      </c>
      <c r="J508" s="54">
        <v>30</v>
      </c>
      <c r="K508" s="57">
        <f t="shared" si="53"/>
        <v>36.666666666666664</v>
      </c>
    </row>
    <row r="509" spans="5:11" ht="19.5" thickBot="1">
      <c r="E509" s="54">
        <v>180</v>
      </c>
      <c r="F509" s="57">
        <f t="shared" si="52"/>
        <v>220</v>
      </c>
      <c r="J509" s="54">
        <v>32</v>
      </c>
      <c r="K509" s="57">
        <f t="shared" si="53"/>
        <v>39.111111111111114</v>
      </c>
    </row>
    <row r="510" spans="5:11" ht="19.5" thickBot="1">
      <c r="E510" s="54">
        <v>180</v>
      </c>
      <c r="F510" s="57">
        <f t="shared" si="52"/>
        <v>220</v>
      </c>
      <c r="J510" s="54">
        <v>12</v>
      </c>
      <c r="K510" s="57">
        <f t="shared" si="53"/>
        <v>14.666666666666666</v>
      </c>
    </row>
    <row r="511" spans="5:18" ht="19.5" thickBot="1">
      <c r="E511" s="54">
        <v>3</v>
      </c>
      <c r="F511" s="57">
        <f t="shared" si="52"/>
        <v>3.6666666666666665</v>
      </c>
      <c r="J511" s="54">
        <v>3</v>
      </c>
      <c r="K511" s="57">
        <f t="shared" si="53"/>
        <v>3.6666666666666665</v>
      </c>
      <c r="N511" s="57">
        <v>2.05</v>
      </c>
      <c r="O511" s="57">
        <v>2.04</v>
      </c>
      <c r="P511" s="57">
        <v>7.56</v>
      </c>
      <c r="Q511" s="57">
        <v>62</v>
      </c>
      <c r="R511" s="57">
        <v>16.61</v>
      </c>
    </row>
    <row r="512" spans="10:18" ht="19.5" thickBot="1">
      <c r="J512" s="54"/>
      <c r="K512" s="57">
        <f t="shared" si="53"/>
        <v>0</v>
      </c>
      <c r="N512" s="57">
        <f>N511*150/105</f>
        <v>2.9285714285714284</v>
      </c>
      <c r="O512" s="57">
        <f>O511*150/105</f>
        <v>2.914285714285714</v>
      </c>
      <c r="P512" s="57">
        <f>P511*150/105</f>
        <v>10.8</v>
      </c>
      <c r="Q512" s="57">
        <f>Q511*150/105</f>
        <v>88.57142857142857</v>
      </c>
      <c r="R512" s="57">
        <f>R511*150/105</f>
        <v>23.728571428571428</v>
      </c>
    </row>
    <row r="513" spans="10:11" ht="19.5" thickBot="1">
      <c r="J513" s="54">
        <v>2</v>
      </c>
      <c r="K513" s="57">
        <f t="shared" si="53"/>
        <v>2.4444444444444446</v>
      </c>
    </row>
    <row r="514" spans="10:11" ht="38.25" thickBot="1">
      <c r="J514" s="54" t="s">
        <v>279</v>
      </c>
      <c r="K514" s="57" t="e">
        <f t="shared" si="53"/>
        <v>#VALUE!</v>
      </c>
    </row>
    <row r="515" spans="10:11" ht="19.5" thickBot="1">
      <c r="J515" s="54">
        <v>3</v>
      </c>
      <c r="K515" s="57">
        <f t="shared" si="53"/>
        <v>3.6666666666666665</v>
      </c>
    </row>
    <row r="516" spans="10:11" ht="19.5" thickBot="1">
      <c r="J516" s="54">
        <v>212</v>
      </c>
      <c r="K516" s="57">
        <f t="shared" si="53"/>
        <v>259.1111111111111</v>
      </c>
    </row>
    <row r="517" spans="10:11" ht="19.5" thickBot="1">
      <c r="J517" s="54">
        <v>180</v>
      </c>
      <c r="K517" s="57">
        <f t="shared" si="53"/>
        <v>220</v>
      </c>
    </row>
    <row r="518" spans="10:11" ht="19.5" thickBot="1">
      <c r="J518" s="54">
        <v>180</v>
      </c>
      <c r="K518" s="57">
        <f t="shared" si="53"/>
        <v>220</v>
      </c>
    </row>
    <row r="527" ht="19.5" thickBot="1"/>
    <row r="528" spans="8:9" ht="19.5" thickBot="1">
      <c r="H528" s="50">
        <v>84</v>
      </c>
      <c r="I528" s="57">
        <f>H528*30/51</f>
        <v>49.411764705882355</v>
      </c>
    </row>
    <row r="529" spans="8:9" ht="19.5" thickBot="1">
      <c r="H529" s="51">
        <v>80</v>
      </c>
      <c r="I529" s="57">
        <f>H529*30/51</f>
        <v>47.05882352941177</v>
      </c>
    </row>
    <row r="530" spans="8:13" ht="19.5" thickBot="1">
      <c r="H530" s="51">
        <v>73</v>
      </c>
      <c r="I530" s="57">
        <f>H530*30/51</f>
        <v>42.94117647058823</v>
      </c>
      <c r="L530" s="50">
        <v>137</v>
      </c>
      <c r="M530" s="57">
        <f>L530*180/129</f>
        <v>191.1627906976744</v>
      </c>
    </row>
    <row r="531" spans="12:13" ht="19.5" thickBot="1">
      <c r="L531" s="51">
        <v>3</v>
      </c>
      <c r="M531" s="57">
        <f aca="true" t="shared" si="54" ref="M531:M539">L531*180/129</f>
        <v>4.186046511627907</v>
      </c>
    </row>
    <row r="532" spans="12:13" ht="19.5" thickBot="1">
      <c r="L532" s="51">
        <v>3</v>
      </c>
      <c r="M532" s="57">
        <f t="shared" si="54"/>
        <v>4.186046511627907</v>
      </c>
    </row>
    <row r="533" spans="12:13" ht="19.5" thickBot="1">
      <c r="L533" s="51"/>
      <c r="M533" s="57">
        <f t="shared" si="54"/>
        <v>0</v>
      </c>
    </row>
    <row r="534" spans="12:13" ht="19.5" thickBot="1">
      <c r="L534" s="51">
        <v>5</v>
      </c>
      <c r="M534" s="57">
        <f t="shared" si="54"/>
        <v>6.976744186046512</v>
      </c>
    </row>
    <row r="535" spans="12:13" ht="19.5" thickBot="1">
      <c r="L535" s="51">
        <v>5</v>
      </c>
      <c r="M535" s="57">
        <f t="shared" si="54"/>
        <v>6.976744186046512</v>
      </c>
    </row>
    <row r="536" spans="12:13" ht="19.5" thickBot="1">
      <c r="L536" s="51">
        <v>8</v>
      </c>
      <c r="M536" s="57">
        <f t="shared" si="54"/>
        <v>11.162790697674419</v>
      </c>
    </row>
    <row r="537" spans="12:13" ht="19.5" thickBot="1">
      <c r="L537" s="51">
        <v>1.5</v>
      </c>
      <c r="M537" s="57">
        <f t="shared" si="54"/>
        <v>2.0930232558139537</v>
      </c>
    </row>
    <row r="538" spans="12:13" ht="19.5" thickBot="1">
      <c r="L538" s="51">
        <v>3</v>
      </c>
      <c r="M538" s="57">
        <f t="shared" si="54"/>
        <v>4.186046511627907</v>
      </c>
    </row>
    <row r="539" spans="12:13" ht="19.5" thickBot="1">
      <c r="L539" s="51">
        <v>129</v>
      </c>
      <c r="M539" s="57">
        <f t="shared" si="54"/>
        <v>180</v>
      </c>
    </row>
    <row r="547" spans="14:15" ht="19.5" thickBot="1">
      <c r="N547" s="57">
        <v>180</v>
      </c>
      <c r="O547" s="57">
        <f>N547*150/200</f>
        <v>135</v>
      </c>
    </row>
    <row r="548" spans="7:15" ht="19.5" thickBot="1">
      <c r="G548" s="53">
        <v>49</v>
      </c>
      <c r="H548" s="57">
        <f>G548*230/210</f>
        <v>53.666666666666664</v>
      </c>
      <c r="K548" s="50">
        <v>32</v>
      </c>
      <c r="L548" s="57">
        <f>K548*150/200</f>
        <v>24</v>
      </c>
      <c r="N548" s="57">
        <v>20</v>
      </c>
      <c r="O548" s="57">
        <f>N548*150/200</f>
        <v>15</v>
      </c>
    </row>
    <row r="549" spans="7:12" ht="19.5" thickBot="1">
      <c r="G549" s="54">
        <v>49</v>
      </c>
      <c r="H549" s="57">
        <f aca="true" t="shared" si="55" ref="H549:H566">G549*230/210</f>
        <v>53.666666666666664</v>
      </c>
      <c r="K549" s="51">
        <v>150</v>
      </c>
      <c r="L549" s="57">
        <f aca="true" t="shared" si="56" ref="L549:L555">K549*150/200</f>
        <v>112.5</v>
      </c>
    </row>
    <row r="550" spans="7:12" ht="19.5" thickBot="1">
      <c r="G550" s="54">
        <v>47</v>
      </c>
      <c r="H550" s="57">
        <f t="shared" si="55"/>
        <v>51.476190476190474</v>
      </c>
      <c r="K550" s="51">
        <v>31</v>
      </c>
      <c r="L550" s="57">
        <f t="shared" si="56"/>
        <v>23.25</v>
      </c>
    </row>
    <row r="551" spans="7:12" ht="19.5" thickBot="1">
      <c r="G551" s="54">
        <v>1.9</v>
      </c>
      <c r="H551" s="57">
        <f t="shared" si="55"/>
        <v>2.080952380952381</v>
      </c>
      <c r="K551" s="51">
        <v>5</v>
      </c>
      <c r="L551" s="57">
        <f t="shared" si="56"/>
        <v>3.75</v>
      </c>
    </row>
    <row r="552" spans="7:12" ht="19.5" thickBot="1">
      <c r="G552" s="54"/>
      <c r="H552" s="57">
        <f t="shared" si="55"/>
        <v>0</v>
      </c>
      <c r="K552" s="51">
        <v>197</v>
      </c>
      <c r="L552" s="57">
        <f t="shared" si="56"/>
        <v>147.75</v>
      </c>
    </row>
    <row r="553" spans="7:12" ht="19.5" thickBot="1">
      <c r="G553" s="54">
        <v>2.5</v>
      </c>
      <c r="H553" s="57">
        <f t="shared" si="55"/>
        <v>2.738095238095238</v>
      </c>
      <c r="K553" s="51">
        <v>3</v>
      </c>
      <c r="L553" s="57">
        <f t="shared" si="56"/>
        <v>2.25</v>
      </c>
    </row>
    <row r="554" spans="7:12" ht="19.5" thickBot="1">
      <c r="G554" s="54">
        <v>2.7</v>
      </c>
      <c r="H554" s="57">
        <f t="shared" si="55"/>
        <v>2.9571428571428573</v>
      </c>
      <c r="K554" s="51">
        <v>200</v>
      </c>
      <c r="L554" s="57">
        <f t="shared" si="56"/>
        <v>150</v>
      </c>
    </row>
    <row r="555" spans="7:12" ht="19.5" thickBot="1">
      <c r="G555" s="54"/>
      <c r="H555" s="57">
        <f t="shared" si="55"/>
        <v>0</v>
      </c>
      <c r="K555" s="54">
        <v>200</v>
      </c>
      <c r="L555" s="57">
        <f t="shared" si="56"/>
        <v>150</v>
      </c>
    </row>
    <row r="556" spans="7:8" ht="19.5" thickBot="1">
      <c r="G556" s="51">
        <v>239</v>
      </c>
      <c r="H556" s="57">
        <f t="shared" si="55"/>
        <v>261.76190476190476</v>
      </c>
    </row>
    <row r="557" spans="7:8" ht="19.5" thickBot="1">
      <c r="G557" s="51">
        <v>4</v>
      </c>
      <c r="H557" s="57">
        <f t="shared" si="55"/>
        <v>4.380952380952381</v>
      </c>
    </row>
    <row r="558" spans="7:8" ht="19.5" thickBot="1">
      <c r="G558" s="51">
        <v>4</v>
      </c>
      <c r="H558" s="57">
        <f t="shared" si="55"/>
        <v>4.380952380952381</v>
      </c>
    </row>
    <row r="559" spans="7:8" ht="19.5" thickBot="1">
      <c r="G559" s="51"/>
      <c r="H559" s="57">
        <f t="shared" si="55"/>
        <v>0</v>
      </c>
    </row>
    <row r="560" spans="7:8" ht="19.5" thickBot="1">
      <c r="G560" s="51">
        <v>8.8</v>
      </c>
      <c r="H560" s="57">
        <f t="shared" si="55"/>
        <v>9.63809523809524</v>
      </c>
    </row>
    <row r="561" spans="7:14" ht="19.5" thickBot="1">
      <c r="G561" s="51">
        <v>9.3</v>
      </c>
      <c r="H561" s="57">
        <f t="shared" si="55"/>
        <v>10.185714285714285</v>
      </c>
      <c r="M561" s="50">
        <v>72</v>
      </c>
      <c r="N561" s="57">
        <f>M561*58/45</f>
        <v>92.8</v>
      </c>
    </row>
    <row r="562" spans="7:14" ht="19.5" thickBot="1">
      <c r="G562" s="51">
        <v>13</v>
      </c>
      <c r="H562" s="57">
        <f t="shared" si="55"/>
        <v>14.238095238095237</v>
      </c>
      <c r="M562" s="51">
        <v>75</v>
      </c>
      <c r="N562" s="57">
        <f>M562*58/45</f>
        <v>96.66666666666667</v>
      </c>
    </row>
    <row r="563" spans="7:14" ht="19.5" thickBot="1">
      <c r="G563" s="51">
        <v>2</v>
      </c>
      <c r="H563" s="57">
        <f t="shared" si="55"/>
        <v>2.1904761904761907</v>
      </c>
      <c r="M563" s="51">
        <v>64</v>
      </c>
      <c r="N563" s="57">
        <f>M563*58/45</f>
        <v>82.4888888888889</v>
      </c>
    </row>
    <row r="564" spans="7:14" ht="19.5" thickBot="1">
      <c r="G564" s="51">
        <v>4</v>
      </c>
      <c r="H564" s="57">
        <f t="shared" si="55"/>
        <v>4.380952380952381</v>
      </c>
      <c r="M564" s="51">
        <v>66</v>
      </c>
      <c r="N564" s="57">
        <f>M564*58/45</f>
        <v>85.06666666666666</v>
      </c>
    </row>
    <row r="565" spans="7:8" ht="19.5" thickBot="1">
      <c r="G565" s="51">
        <v>180</v>
      </c>
      <c r="H565" s="57">
        <f t="shared" si="55"/>
        <v>197.14285714285714</v>
      </c>
    </row>
    <row r="566" spans="7:8" ht="19.5" thickBot="1">
      <c r="G566" s="51">
        <v>210</v>
      </c>
      <c r="H566" s="57">
        <f t="shared" si="55"/>
        <v>230</v>
      </c>
    </row>
    <row r="571" ht="19.5" thickBot="1"/>
    <row r="572" spans="12:16" ht="19.5" thickBot="1">
      <c r="L572" s="50">
        <v>75</v>
      </c>
      <c r="M572" s="57">
        <f>L572*86/45</f>
        <v>143.33333333333334</v>
      </c>
      <c r="O572" s="57">
        <f>M572+M573+M574+M575</f>
        <v>552.3111111111111</v>
      </c>
      <c r="P572" s="57">
        <f>O572/4</f>
        <v>138.07777777777778</v>
      </c>
    </row>
    <row r="573" spans="12:13" ht="19.5" thickBot="1">
      <c r="L573" s="51">
        <v>78</v>
      </c>
      <c r="M573" s="57">
        <f>L573*86/45</f>
        <v>149.06666666666666</v>
      </c>
    </row>
    <row r="574" spans="7:13" ht="19.5" thickBot="1">
      <c r="G574" s="50">
        <v>175</v>
      </c>
      <c r="H574" s="57">
        <f>G574*90/100</f>
        <v>157.5</v>
      </c>
      <c r="L574" s="51">
        <v>67</v>
      </c>
      <c r="M574" s="57">
        <f>L574*86/45</f>
        <v>128.04444444444445</v>
      </c>
    </row>
    <row r="575" spans="7:13" ht="19.5" thickBot="1">
      <c r="G575" s="51">
        <v>182</v>
      </c>
      <c r="H575" s="57">
        <f aca="true" t="shared" si="57" ref="H575:H593">G575*90/100</f>
        <v>163.8</v>
      </c>
      <c r="L575" s="51">
        <v>69</v>
      </c>
      <c r="M575" s="57">
        <f>L575*86/45</f>
        <v>131.86666666666667</v>
      </c>
    </row>
    <row r="576" spans="7:8" ht="19.5" thickBot="1">
      <c r="G576" s="51">
        <v>156</v>
      </c>
      <c r="H576" s="57">
        <f t="shared" si="57"/>
        <v>140.4</v>
      </c>
    </row>
    <row r="577" spans="7:8" ht="19.5" thickBot="1">
      <c r="G577" s="51">
        <v>161</v>
      </c>
      <c r="H577" s="57">
        <f t="shared" si="57"/>
        <v>144.9</v>
      </c>
    </row>
    <row r="578" spans="7:13" ht="19.5" thickBot="1">
      <c r="G578" s="51">
        <v>86</v>
      </c>
      <c r="H578" s="57">
        <f t="shared" si="57"/>
        <v>77.4</v>
      </c>
      <c r="L578" s="50">
        <v>175</v>
      </c>
      <c r="M578" s="57">
        <f>L578*70/100</f>
        <v>122.5</v>
      </c>
    </row>
    <row r="579" spans="7:13" ht="19.5" thickBot="1">
      <c r="G579" s="51">
        <v>8</v>
      </c>
      <c r="H579" s="57">
        <f t="shared" si="57"/>
        <v>7.2</v>
      </c>
      <c r="L579" s="51">
        <v>182</v>
      </c>
      <c r="M579" s="57">
        <f aca="true" t="shared" si="58" ref="M579:M597">L579*70/100</f>
        <v>127.4</v>
      </c>
    </row>
    <row r="580" spans="7:13" ht="19.5" thickBot="1">
      <c r="G580" s="51"/>
      <c r="H580" s="57">
        <f t="shared" si="57"/>
        <v>0</v>
      </c>
      <c r="L580" s="51">
        <v>156</v>
      </c>
      <c r="M580" s="57">
        <f t="shared" si="58"/>
        <v>109.2</v>
      </c>
    </row>
    <row r="581" spans="7:13" ht="19.5" thickBot="1">
      <c r="G581" s="51">
        <v>10</v>
      </c>
      <c r="H581" s="57">
        <f t="shared" si="57"/>
        <v>9</v>
      </c>
      <c r="L581" s="51">
        <v>161</v>
      </c>
      <c r="M581" s="57">
        <f t="shared" si="58"/>
        <v>112.7</v>
      </c>
    </row>
    <row r="582" spans="7:13" ht="19.5" thickBot="1">
      <c r="G582" s="51">
        <v>10</v>
      </c>
      <c r="H582" s="57">
        <f t="shared" si="57"/>
        <v>9</v>
      </c>
      <c r="L582" s="51">
        <v>86</v>
      </c>
      <c r="M582" s="57">
        <f t="shared" si="58"/>
        <v>60.2</v>
      </c>
    </row>
    <row r="583" spans="7:13" ht="19.5" thickBot="1">
      <c r="G583" s="51">
        <v>2</v>
      </c>
      <c r="H583" s="57">
        <f t="shared" si="57"/>
        <v>1.8</v>
      </c>
      <c r="L583" s="51">
        <v>8</v>
      </c>
      <c r="M583" s="57">
        <f t="shared" si="58"/>
        <v>5.6</v>
      </c>
    </row>
    <row r="584" spans="7:13" ht="19.5" thickBot="1">
      <c r="G584" s="51">
        <v>10</v>
      </c>
      <c r="H584" s="57">
        <f t="shared" si="57"/>
        <v>9</v>
      </c>
      <c r="L584" s="51"/>
      <c r="M584" s="57">
        <f t="shared" si="58"/>
        <v>0</v>
      </c>
    </row>
    <row r="585" spans="7:13" ht="19.5" thickBot="1">
      <c r="G585" s="51">
        <v>11</v>
      </c>
      <c r="H585" s="57">
        <f t="shared" si="57"/>
        <v>9.9</v>
      </c>
      <c r="L585" s="51">
        <v>10</v>
      </c>
      <c r="M585" s="57">
        <f t="shared" si="58"/>
        <v>7</v>
      </c>
    </row>
    <row r="586" spans="7:13" ht="19.5" thickBot="1">
      <c r="G586" s="51">
        <v>11</v>
      </c>
      <c r="H586" s="57">
        <f t="shared" si="57"/>
        <v>9.9</v>
      </c>
      <c r="L586" s="51">
        <v>10</v>
      </c>
      <c r="M586" s="57">
        <f t="shared" si="58"/>
        <v>7</v>
      </c>
    </row>
    <row r="587" spans="7:13" ht="19.5" thickBot="1">
      <c r="G587" s="51">
        <v>1.3</v>
      </c>
      <c r="H587" s="57">
        <f t="shared" si="57"/>
        <v>1.17</v>
      </c>
      <c r="L587" s="51">
        <v>2</v>
      </c>
      <c r="M587" s="57">
        <f t="shared" si="58"/>
        <v>1.4</v>
      </c>
    </row>
    <row r="588" spans="7:13" ht="19.5" thickBot="1">
      <c r="G588" s="51">
        <v>1.3</v>
      </c>
      <c r="H588" s="57">
        <f t="shared" si="57"/>
        <v>1.17</v>
      </c>
      <c r="L588" s="51">
        <v>10</v>
      </c>
      <c r="M588" s="57">
        <f t="shared" si="58"/>
        <v>7</v>
      </c>
    </row>
    <row r="589" spans="7:13" ht="19.5" thickBot="1">
      <c r="G589" s="51">
        <v>20</v>
      </c>
      <c r="H589" s="57">
        <f t="shared" si="57"/>
        <v>18</v>
      </c>
      <c r="L589" s="51">
        <v>11</v>
      </c>
      <c r="M589" s="57">
        <f t="shared" si="58"/>
        <v>7.7</v>
      </c>
    </row>
    <row r="590" spans="7:13" ht="19.5" thickBot="1">
      <c r="G590" s="51">
        <v>115</v>
      </c>
      <c r="H590" s="57">
        <f t="shared" si="57"/>
        <v>103.5</v>
      </c>
      <c r="L590" s="51">
        <v>11</v>
      </c>
      <c r="M590" s="57">
        <f t="shared" si="58"/>
        <v>7.7</v>
      </c>
    </row>
    <row r="591" spans="7:13" ht="19.5" thickBot="1">
      <c r="G591" s="51">
        <v>2</v>
      </c>
      <c r="H591" s="57">
        <f t="shared" si="57"/>
        <v>1.8</v>
      </c>
      <c r="L591" s="51">
        <v>1.3</v>
      </c>
      <c r="M591" s="57">
        <f t="shared" si="58"/>
        <v>0.91</v>
      </c>
    </row>
    <row r="592" spans="7:13" ht="19.5" thickBot="1">
      <c r="G592" s="51">
        <v>100</v>
      </c>
      <c r="H592" s="57">
        <f t="shared" si="57"/>
        <v>90</v>
      </c>
      <c r="L592" s="51">
        <v>1.3</v>
      </c>
      <c r="M592" s="57">
        <f t="shared" si="58"/>
        <v>0.91</v>
      </c>
    </row>
    <row r="593" spans="7:13" ht="19.5" thickBot="1">
      <c r="G593" s="51">
        <v>100</v>
      </c>
      <c r="H593" s="57">
        <f t="shared" si="57"/>
        <v>90</v>
      </c>
      <c r="L593" s="51">
        <v>20</v>
      </c>
      <c r="M593" s="57">
        <f t="shared" si="58"/>
        <v>14</v>
      </c>
    </row>
    <row r="594" spans="12:13" ht="19.5" thickBot="1">
      <c r="L594" s="51">
        <v>115</v>
      </c>
      <c r="M594" s="57">
        <f t="shared" si="58"/>
        <v>80.5</v>
      </c>
    </row>
    <row r="595" spans="12:13" ht="19.5" thickBot="1">
      <c r="L595" s="51">
        <v>2</v>
      </c>
      <c r="M595" s="57">
        <f t="shared" si="58"/>
        <v>1.4</v>
      </c>
    </row>
    <row r="596" spans="12:13" ht="19.5" thickBot="1">
      <c r="L596" s="51">
        <v>100</v>
      </c>
      <c r="M596" s="57">
        <f t="shared" si="58"/>
        <v>70</v>
      </c>
    </row>
    <row r="597" spans="12:13" ht="19.5" thickBot="1">
      <c r="L597" s="51">
        <v>100</v>
      </c>
      <c r="M597" s="57">
        <f t="shared" si="58"/>
        <v>70</v>
      </c>
    </row>
    <row r="602" ht="19.5" thickBot="1"/>
    <row r="603" spans="5:6" ht="19.5" thickBot="1">
      <c r="E603" s="53">
        <v>158</v>
      </c>
      <c r="F603" s="57">
        <f>E603*180/150</f>
        <v>189.6</v>
      </c>
    </row>
    <row r="604" spans="5:6" ht="19.5" thickBot="1">
      <c r="E604" s="54">
        <v>4</v>
      </c>
      <c r="F604" s="57">
        <f aca="true" t="shared" si="59" ref="F604:F612">E604*180/150</f>
        <v>4.8</v>
      </c>
    </row>
    <row r="605" spans="5:6" ht="19.5" thickBot="1">
      <c r="E605" s="54">
        <v>4</v>
      </c>
      <c r="F605" s="57">
        <f t="shared" si="59"/>
        <v>4.8</v>
      </c>
    </row>
    <row r="606" spans="5:17" ht="19.5" thickBot="1">
      <c r="E606" s="54"/>
      <c r="F606" s="57">
        <f t="shared" si="59"/>
        <v>0</v>
      </c>
      <c r="I606" s="50">
        <v>190</v>
      </c>
      <c r="J606" s="57">
        <f>I606*145/180</f>
        <v>153.05555555555554</v>
      </c>
      <c r="L606" s="50">
        <v>141</v>
      </c>
      <c r="M606" s="57">
        <f>L606*180/150</f>
        <v>169.2</v>
      </c>
      <c r="P606" s="50">
        <v>169</v>
      </c>
      <c r="Q606" s="57">
        <f>P606*200/180</f>
        <v>187.77777777777777</v>
      </c>
    </row>
    <row r="607" spans="5:17" ht="19.5" thickBot="1">
      <c r="E607" s="54">
        <v>10</v>
      </c>
      <c r="F607" s="57">
        <f t="shared" si="59"/>
        <v>12</v>
      </c>
      <c r="I607" s="51">
        <v>5</v>
      </c>
      <c r="J607" s="57">
        <f aca="true" t="shared" si="60" ref="J607:J614">I607*145/180</f>
        <v>4.027777777777778</v>
      </c>
      <c r="L607" s="51">
        <v>141</v>
      </c>
      <c r="M607" s="57">
        <f aca="true" t="shared" si="61" ref="M607:M615">L607*180/150</f>
        <v>169.2</v>
      </c>
      <c r="P607" s="51">
        <v>169</v>
      </c>
      <c r="Q607" s="57">
        <f aca="true" t="shared" si="62" ref="Q607:Q615">P607*200/180</f>
        <v>187.77777777777777</v>
      </c>
    </row>
    <row r="608" spans="5:17" ht="19.5" thickBot="1">
      <c r="E608" s="54">
        <v>10</v>
      </c>
      <c r="F608" s="57">
        <f t="shared" si="59"/>
        <v>12</v>
      </c>
      <c r="I608" s="51">
        <v>5</v>
      </c>
      <c r="J608" s="57">
        <f t="shared" si="60"/>
        <v>4.027777777777778</v>
      </c>
      <c r="L608" s="51">
        <v>8</v>
      </c>
      <c r="M608" s="57">
        <f t="shared" si="61"/>
        <v>9.6</v>
      </c>
      <c r="P608" s="51">
        <v>10</v>
      </c>
      <c r="Q608" s="57">
        <f t="shared" si="62"/>
        <v>11.11111111111111</v>
      </c>
    </row>
    <row r="609" spans="5:17" ht="19.5" thickBot="1">
      <c r="E609" s="54">
        <v>10</v>
      </c>
      <c r="F609" s="57">
        <f t="shared" si="59"/>
        <v>12</v>
      </c>
      <c r="I609" s="51"/>
      <c r="J609" s="57">
        <f t="shared" si="60"/>
        <v>0</v>
      </c>
      <c r="L609" s="51">
        <v>23</v>
      </c>
      <c r="M609" s="57">
        <f t="shared" si="61"/>
        <v>27.6</v>
      </c>
      <c r="P609" s="51">
        <v>28</v>
      </c>
      <c r="Q609" s="57">
        <f t="shared" si="62"/>
        <v>31.11111111111111</v>
      </c>
    </row>
    <row r="610" spans="5:17" ht="19.5" thickBot="1">
      <c r="E610" s="54">
        <v>2</v>
      </c>
      <c r="F610" s="57">
        <f t="shared" si="59"/>
        <v>2.4</v>
      </c>
      <c r="I610" s="51">
        <v>12</v>
      </c>
      <c r="J610" s="57">
        <f t="shared" si="60"/>
        <v>9.666666666666666</v>
      </c>
      <c r="L610" s="51">
        <v>10</v>
      </c>
      <c r="M610" s="57">
        <f t="shared" si="61"/>
        <v>12</v>
      </c>
      <c r="P610" s="51">
        <v>12</v>
      </c>
      <c r="Q610" s="57">
        <f t="shared" si="62"/>
        <v>13.333333333333334</v>
      </c>
    </row>
    <row r="611" spans="5:17" ht="19.5" thickBot="1">
      <c r="E611" s="54">
        <v>4</v>
      </c>
      <c r="F611" s="57">
        <f t="shared" si="59"/>
        <v>4.8</v>
      </c>
      <c r="I611" s="51">
        <v>12</v>
      </c>
      <c r="J611" s="57">
        <f t="shared" si="60"/>
        <v>9.666666666666666</v>
      </c>
      <c r="L611" s="51">
        <v>8</v>
      </c>
      <c r="M611" s="57">
        <f t="shared" si="61"/>
        <v>9.6</v>
      </c>
      <c r="P611" s="51">
        <v>10</v>
      </c>
      <c r="Q611" s="57">
        <f t="shared" si="62"/>
        <v>11.11111111111111</v>
      </c>
    </row>
    <row r="612" spans="5:17" ht="19.5" thickBot="1">
      <c r="E612" s="54">
        <v>150</v>
      </c>
      <c r="F612" s="57">
        <f t="shared" si="59"/>
        <v>180</v>
      </c>
      <c r="I612" s="51">
        <v>12</v>
      </c>
      <c r="J612" s="57">
        <f t="shared" si="60"/>
        <v>9.666666666666666</v>
      </c>
      <c r="L612" s="51">
        <v>7</v>
      </c>
      <c r="M612" s="57">
        <f t="shared" si="61"/>
        <v>8.4</v>
      </c>
      <c r="P612" s="51">
        <v>8</v>
      </c>
      <c r="Q612" s="57">
        <f t="shared" si="62"/>
        <v>8.88888888888889</v>
      </c>
    </row>
    <row r="613" spans="9:17" ht="19.5" thickBot="1">
      <c r="I613" s="51">
        <v>2.5</v>
      </c>
      <c r="J613" s="57">
        <f t="shared" si="60"/>
        <v>2.013888888888889</v>
      </c>
      <c r="L613" s="51">
        <v>180</v>
      </c>
      <c r="M613" s="57">
        <f t="shared" si="61"/>
        <v>216</v>
      </c>
      <c r="P613" s="51">
        <v>216</v>
      </c>
      <c r="Q613" s="57">
        <f t="shared" si="62"/>
        <v>240</v>
      </c>
    </row>
    <row r="614" spans="9:17" ht="19.5" thickBot="1">
      <c r="I614" s="51">
        <v>5</v>
      </c>
      <c r="J614" s="57">
        <f t="shared" si="60"/>
        <v>4.027777777777778</v>
      </c>
      <c r="L614" s="51">
        <v>5</v>
      </c>
      <c r="M614" s="57">
        <f t="shared" si="61"/>
        <v>6</v>
      </c>
      <c r="P614" s="51">
        <v>6</v>
      </c>
      <c r="Q614" s="57">
        <f t="shared" si="62"/>
        <v>6.666666666666667</v>
      </c>
    </row>
    <row r="615" spans="9:17" ht="19.5" thickBot="1">
      <c r="I615" s="51">
        <v>180</v>
      </c>
      <c r="J615" s="57">
        <f>I615*145/180</f>
        <v>145</v>
      </c>
      <c r="L615" s="51">
        <v>150</v>
      </c>
      <c r="M615" s="57">
        <f t="shared" si="61"/>
        <v>180</v>
      </c>
      <c r="P615" s="51">
        <v>180</v>
      </c>
      <c r="Q615" s="57">
        <f t="shared" si="62"/>
        <v>200</v>
      </c>
    </row>
    <row r="619" ht="19.5" thickBot="1"/>
    <row r="620" spans="8:13" ht="19.5" thickBot="1">
      <c r="H620" s="50">
        <v>160</v>
      </c>
      <c r="I620" s="57">
        <f aca="true" t="shared" si="63" ref="I620:I625">H620*130/150</f>
        <v>138.66666666666666</v>
      </c>
      <c r="L620" s="50">
        <v>22</v>
      </c>
      <c r="M620" s="57">
        <f>L620*50/70</f>
        <v>15.714285714285714</v>
      </c>
    </row>
    <row r="621" spans="8:13" ht="19.5" thickBot="1">
      <c r="H621" s="51">
        <v>160</v>
      </c>
      <c r="I621" s="57">
        <f t="shared" si="63"/>
        <v>138.66666666666666</v>
      </c>
      <c r="L621" s="51">
        <v>49</v>
      </c>
      <c r="M621" s="57">
        <f aca="true" t="shared" si="64" ref="M621:M627">L621*50/70</f>
        <v>35</v>
      </c>
    </row>
    <row r="622" spans="8:13" ht="19.5" thickBot="1">
      <c r="H622" s="51">
        <v>2</v>
      </c>
      <c r="I622" s="57">
        <f t="shared" si="63"/>
        <v>1.7333333333333334</v>
      </c>
      <c r="L622" s="51">
        <v>3</v>
      </c>
      <c r="M622" s="57">
        <f t="shared" si="64"/>
        <v>2.142857142857143</v>
      </c>
    </row>
    <row r="623" spans="8:13" ht="19.5" thickBot="1">
      <c r="H623" s="51">
        <v>150</v>
      </c>
      <c r="I623" s="57">
        <f t="shared" si="63"/>
        <v>130</v>
      </c>
      <c r="L623" s="51">
        <v>7</v>
      </c>
      <c r="M623" s="57">
        <f t="shared" si="64"/>
        <v>5</v>
      </c>
    </row>
    <row r="624" spans="8:13" ht="19.5" thickBot="1">
      <c r="H624" s="51">
        <v>2</v>
      </c>
      <c r="I624" s="57">
        <f t="shared" si="63"/>
        <v>1.7333333333333334</v>
      </c>
      <c r="L624" s="51">
        <v>10</v>
      </c>
      <c r="M624" s="57">
        <f t="shared" si="64"/>
        <v>7.142857142857143</v>
      </c>
    </row>
    <row r="625" spans="8:13" ht="19.5" thickBot="1">
      <c r="H625" s="54" t="s">
        <v>231</v>
      </c>
      <c r="I625" s="57" t="e">
        <f t="shared" si="63"/>
        <v>#VALUE!</v>
      </c>
      <c r="L625" s="51">
        <v>85</v>
      </c>
      <c r="M625" s="57">
        <f t="shared" si="64"/>
        <v>60.714285714285715</v>
      </c>
    </row>
    <row r="626" spans="12:13" ht="19.5" thickBot="1">
      <c r="L626" s="51">
        <v>1</v>
      </c>
      <c r="M626" s="57">
        <f t="shared" si="64"/>
        <v>0.7142857142857143</v>
      </c>
    </row>
    <row r="627" spans="12:13" ht="19.5" thickBot="1">
      <c r="L627" s="51">
        <v>70</v>
      </c>
      <c r="M627" s="57">
        <f t="shared" si="64"/>
        <v>50</v>
      </c>
    </row>
    <row r="634" ht="19.5" thickBot="1"/>
    <row r="635" spans="11:12" ht="19.5" thickBot="1">
      <c r="K635" s="50">
        <v>105</v>
      </c>
      <c r="L635" s="57">
        <f>K635*70/80</f>
        <v>91.875</v>
      </c>
    </row>
    <row r="636" spans="8:12" ht="19.5" thickBot="1">
      <c r="H636" s="53">
        <v>3</v>
      </c>
      <c r="I636" s="57">
        <f>H636*50/60</f>
        <v>2.5</v>
      </c>
      <c r="K636" s="51">
        <v>130</v>
      </c>
      <c r="L636" s="57">
        <f aca="true" t="shared" si="65" ref="L636:L646">K636*70/80</f>
        <v>113.75</v>
      </c>
    </row>
    <row r="637" spans="8:12" ht="19.5" thickBot="1">
      <c r="H637" s="54">
        <v>6</v>
      </c>
      <c r="I637" s="57">
        <f aca="true" t="shared" si="66" ref="I637:I642">H637*50/60</f>
        <v>5</v>
      </c>
      <c r="K637" s="51">
        <v>2</v>
      </c>
      <c r="L637" s="57">
        <f t="shared" si="65"/>
        <v>1.75</v>
      </c>
    </row>
    <row r="638" spans="8:12" ht="19.5" thickBot="1">
      <c r="H638" s="54">
        <v>8</v>
      </c>
      <c r="I638" s="57">
        <f t="shared" si="66"/>
        <v>6.666666666666667</v>
      </c>
      <c r="K638" s="51">
        <v>2</v>
      </c>
      <c r="L638" s="57">
        <f t="shared" si="65"/>
        <v>1.75</v>
      </c>
    </row>
    <row r="639" spans="8:12" ht="19.5" thickBot="1">
      <c r="H639" s="54">
        <v>27</v>
      </c>
      <c r="I639" s="57">
        <f t="shared" si="66"/>
        <v>22.5</v>
      </c>
      <c r="K639" s="51"/>
      <c r="L639" s="57">
        <f t="shared" si="65"/>
        <v>0</v>
      </c>
    </row>
    <row r="640" spans="8:12" ht="19.5" thickBot="1">
      <c r="H640" s="54">
        <v>38</v>
      </c>
      <c r="I640" s="57">
        <f t="shared" si="66"/>
        <v>31.666666666666668</v>
      </c>
      <c r="K640" s="51">
        <v>2</v>
      </c>
      <c r="L640" s="57">
        <f t="shared" si="65"/>
        <v>1.75</v>
      </c>
    </row>
    <row r="641" spans="8:12" ht="19.5" thickBot="1">
      <c r="H641" s="54">
        <v>80</v>
      </c>
      <c r="I641" s="57">
        <f t="shared" si="66"/>
        <v>66.66666666666667</v>
      </c>
      <c r="K641" s="51">
        <v>2</v>
      </c>
      <c r="L641" s="57">
        <f t="shared" si="65"/>
        <v>1.75</v>
      </c>
    </row>
    <row r="642" spans="8:12" ht="19.5" thickBot="1">
      <c r="H642" s="54">
        <v>60</v>
      </c>
      <c r="I642" s="57">
        <f t="shared" si="66"/>
        <v>50</v>
      </c>
      <c r="K642" s="51">
        <v>0.7</v>
      </c>
      <c r="L642" s="57">
        <f t="shared" si="65"/>
        <v>0.6125</v>
      </c>
    </row>
    <row r="643" spans="11:12" ht="19.5" thickBot="1">
      <c r="K643" s="51">
        <v>1.7</v>
      </c>
      <c r="L643" s="57">
        <f t="shared" si="65"/>
        <v>1.4875</v>
      </c>
    </row>
    <row r="644" spans="11:12" ht="19.5" thickBot="1">
      <c r="K644" s="51">
        <v>57</v>
      </c>
      <c r="L644" s="57">
        <f t="shared" si="65"/>
        <v>49.875</v>
      </c>
    </row>
    <row r="645" spans="11:15" ht="19.5" thickBot="1">
      <c r="K645" s="51">
        <v>23</v>
      </c>
      <c r="L645" s="57">
        <f t="shared" si="65"/>
        <v>20.125</v>
      </c>
      <c r="N645" s="50">
        <v>104</v>
      </c>
      <c r="O645" s="57">
        <f>N645*160/156</f>
        <v>106.66666666666667</v>
      </c>
    </row>
    <row r="646" spans="11:15" ht="19.5" thickBot="1">
      <c r="K646" s="54" t="s">
        <v>225</v>
      </c>
      <c r="L646" s="57" t="e">
        <f t="shared" si="65"/>
        <v>#VALUE!</v>
      </c>
      <c r="N646" s="51">
        <v>104</v>
      </c>
      <c r="O646" s="57">
        <f aca="true" t="shared" si="67" ref="O646:O654">N646*160/156</f>
        <v>106.66666666666667</v>
      </c>
    </row>
    <row r="647" spans="14:15" ht="19.5" thickBot="1">
      <c r="N647" s="51">
        <v>104</v>
      </c>
      <c r="O647" s="57">
        <f t="shared" si="67"/>
        <v>106.66666666666667</v>
      </c>
    </row>
    <row r="648" spans="14:15" ht="19.5" thickBot="1">
      <c r="N648" s="51">
        <v>104</v>
      </c>
      <c r="O648" s="57">
        <f t="shared" si="67"/>
        <v>106.66666666666667</v>
      </c>
    </row>
    <row r="649" spans="14:15" ht="19.5" thickBot="1">
      <c r="N649" s="51">
        <v>12</v>
      </c>
      <c r="O649" s="57">
        <f t="shared" si="67"/>
        <v>12.307692307692308</v>
      </c>
    </row>
    <row r="650" spans="14:15" ht="19.5" thickBot="1">
      <c r="N650" s="51">
        <v>5</v>
      </c>
      <c r="O650" s="57">
        <f t="shared" si="67"/>
        <v>5.128205128205129</v>
      </c>
    </row>
    <row r="651" spans="14:15" ht="19.5" thickBot="1">
      <c r="N651" s="51">
        <v>1</v>
      </c>
      <c r="O651" s="57">
        <f t="shared" si="67"/>
        <v>1.0256410256410255</v>
      </c>
    </row>
    <row r="652" spans="14:15" ht="19.5" thickBot="1">
      <c r="N652" s="51"/>
      <c r="O652" s="57">
        <f t="shared" si="67"/>
        <v>0</v>
      </c>
    </row>
    <row r="653" spans="14:15" ht="19.5" thickBot="1">
      <c r="N653" s="51">
        <v>28</v>
      </c>
      <c r="O653" s="57">
        <f t="shared" si="67"/>
        <v>28.71794871794872</v>
      </c>
    </row>
    <row r="654" spans="8:15" ht="19.5" thickBot="1">
      <c r="H654" s="53">
        <v>86</v>
      </c>
      <c r="I654" s="57">
        <f>H654*180/200</f>
        <v>77.4</v>
      </c>
      <c r="N654" s="51">
        <v>28</v>
      </c>
      <c r="O654" s="57">
        <f t="shared" si="67"/>
        <v>28.71794871794872</v>
      </c>
    </row>
    <row r="655" spans="8:9" ht="19.5" thickBot="1">
      <c r="H655" s="54">
        <v>69</v>
      </c>
      <c r="I655" s="57">
        <f aca="true" t="shared" si="68" ref="I655:I669">H655*180/200</f>
        <v>62.1</v>
      </c>
    </row>
    <row r="656" spans="8:17" ht="19.5" thickBot="1">
      <c r="H656" s="54"/>
      <c r="I656" s="57">
        <f t="shared" si="68"/>
        <v>0</v>
      </c>
      <c r="P656" s="50">
        <v>54</v>
      </c>
      <c r="Q656" s="57">
        <f>P656*57/47</f>
        <v>65.48936170212765</v>
      </c>
    </row>
    <row r="657" spans="8:17" ht="19.5" thickBot="1">
      <c r="H657" s="54">
        <v>142</v>
      </c>
      <c r="I657" s="57">
        <f t="shared" si="68"/>
        <v>127.8</v>
      </c>
      <c r="P657" s="51">
        <v>54</v>
      </c>
      <c r="Q657" s="57">
        <f>P657*57/47</f>
        <v>65.48936170212765</v>
      </c>
    </row>
    <row r="658" spans="8:17" ht="19.5" thickBot="1">
      <c r="H658" s="54">
        <v>153</v>
      </c>
      <c r="I658" s="57">
        <f t="shared" si="68"/>
        <v>137.7</v>
      </c>
      <c r="K658" s="50">
        <v>71</v>
      </c>
      <c r="L658" s="57">
        <f>K658*180/200</f>
        <v>63.9</v>
      </c>
      <c r="P658" s="51">
        <v>51</v>
      </c>
      <c r="Q658" s="57">
        <f>P658*57/47</f>
        <v>61.851063829787236</v>
      </c>
    </row>
    <row r="659" spans="8:17" ht="19.5" thickBot="1">
      <c r="H659" s="54">
        <v>165</v>
      </c>
      <c r="I659" s="57">
        <f t="shared" si="68"/>
        <v>148.5</v>
      </c>
      <c r="K659" s="51">
        <v>40</v>
      </c>
      <c r="L659" s="57">
        <f aca="true" t="shared" si="69" ref="L659:L677">K659*180/200</f>
        <v>36</v>
      </c>
      <c r="Q659" s="57">
        <f>P659*57/47</f>
        <v>0</v>
      </c>
    </row>
    <row r="660" spans="8:12" ht="19.5" thickBot="1">
      <c r="H660" s="54">
        <v>179</v>
      </c>
      <c r="I660" s="57">
        <f t="shared" si="68"/>
        <v>161.1</v>
      </c>
      <c r="K660" s="51"/>
      <c r="L660" s="57">
        <f t="shared" si="69"/>
        <v>0</v>
      </c>
    </row>
    <row r="661" spans="8:12" ht="19.5" thickBot="1">
      <c r="H661" s="54">
        <v>14</v>
      </c>
      <c r="I661" s="57">
        <f t="shared" si="68"/>
        <v>12.6</v>
      </c>
      <c r="K661" s="51">
        <v>171</v>
      </c>
      <c r="L661" s="57">
        <f t="shared" si="69"/>
        <v>153.9</v>
      </c>
    </row>
    <row r="662" spans="8:12" ht="19.5" thickBot="1">
      <c r="H662" s="54">
        <v>5</v>
      </c>
      <c r="I662" s="57">
        <f t="shared" si="68"/>
        <v>4.5</v>
      </c>
      <c r="K662" s="51">
        <v>171</v>
      </c>
      <c r="L662" s="57">
        <f t="shared" si="69"/>
        <v>153.9</v>
      </c>
    </row>
    <row r="663" spans="8:12" ht="19.5" thickBot="1">
      <c r="H663" s="54">
        <v>1</v>
      </c>
      <c r="I663" s="57">
        <f t="shared" si="68"/>
        <v>0.9</v>
      </c>
      <c r="K663" s="51">
        <v>171</v>
      </c>
      <c r="L663" s="57">
        <f t="shared" si="69"/>
        <v>153.9</v>
      </c>
    </row>
    <row r="664" spans="8:12" ht="19.5" thickBot="1">
      <c r="H664" s="54"/>
      <c r="I664" s="57">
        <f t="shared" si="68"/>
        <v>0</v>
      </c>
      <c r="K664" s="51">
        <v>171</v>
      </c>
      <c r="L664" s="57">
        <f t="shared" si="69"/>
        <v>153.9</v>
      </c>
    </row>
    <row r="665" spans="8:12" ht="19.5" thickBot="1">
      <c r="H665" s="54">
        <v>36</v>
      </c>
      <c r="I665" s="57">
        <f t="shared" si="68"/>
        <v>32.4</v>
      </c>
      <c r="K665" s="51">
        <v>166</v>
      </c>
      <c r="L665" s="57">
        <f t="shared" si="69"/>
        <v>149.4</v>
      </c>
    </row>
    <row r="666" spans="8:12" ht="19.5" thickBot="1">
      <c r="H666" s="54">
        <v>39</v>
      </c>
      <c r="I666" s="57">
        <f t="shared" si="68"/>
        <v>35.1</v>
      </c>
      <c r="K666" s="51"/>
      <c r="L666" s="57">
        <f t="shared" si="69"/>
        <v>0</v>
      </c>
    </row>
    <row r="667" spans="8:12" ht="19.5" thickBot="1">
      <c r="H667" s="57">
        <v>40</v>
      </c>
      <c r="I667" s="57">
        <f t="shared" si="68"/>
        <v>36</v>
      </c>
      <c r="K667" s="51">
        <v>29</v>
      </c>
      <c r="L667" s="57">
        <f t="shared" si="69"/>
        <v>26.1</v>
      </c>
    </row>
    <row r="668" spans="8:12" ht="19.5" thickBot="1">
      <c r="H668" s="57">
        <v>160</v>
      </c>
      <c r="I668" s="57">
        <f t="shared" si="68"/>
        <v>144</v>
      </c>
      <c r="K668" s="51">
        <v>29</v>
      </c>
      <c r="L668" s="57">
        <f t="shared" si="69"/>
        <v>26.1</v>
      </c>
    </row>
    <row r="669" spans="8:12" ht="19.5" thickBot="1">
      <c r="H669" s="57">
        <v>200</v>
      </c>
      <c r="I669" s="57">
        <f t="shared" si="68"/>
        <v>180</v>
      </c>
      <c r="K669" s="51">
        <v>12</v>
      </c>
      <c r="L669" s="57">
        <f t="shared" si="69"/>
        <v>10.8</v>
      </c>
    </row>
    <row r="670" spans="11:12" ht="19.5" thickBot="1">
      <c r="K670" s="51">
        <v>4</v>
      </c>
      <c r="L670" s="57">
        <f t="shared" si="69"/>
        <v>3.6</v>
      </c>
    </row>
    <row r="671" spans="11:12" ht="19.5" thickBot="1">
      <c r="K671" s="51">
        <v>23</v>
      </c>
      <c r="L671" s="57">
        <f t="shared" si="69"/>
        <v>20.7</v>
      </c>
    </row>
    <row r="672" spans="11:12" ht="19.5" thickBot="1">
      <c r="K672" s="51">
        <v>2.5</v>
      </c>
      <c r="L672" s="57">
        <f t="shared" si="69"/>
        <v>2.25</v>
      </c>
    </row>
    <row r="673" spans="11:12" ht="19.5" thickBot="1">
      <c r="K673" s="51">
        <v>5</v>
      </c>
      <c r="L673" s="57">
        <f t="shared" si="69"/>
        <v>4.5</v>
      </c>
    </row>
    <row r="674" spans="11:12" ht="19.5" thickBot="1">
      <c r="K674" s="51">
        <v>234</v>
      </c>
      <c r="L674" s="57">
        <f t="shared" si="69"/>
        <v>210.6</v>
      </c>
    </row>
    <row r="675" spans="11:12" ht="19.5" thickBot="1">
      <c r="K675" s="51">
        <v>200</v>
      </c>
      <c r="L675" s="57">
        <f t="shared" si="69"/>
        <v>180</v>
      </c>
    </row>
    <row r="676" spans="11:12" ht="19.5" thickBot="1">
      <c r="K676" s="51">
        <v>4</v>
      </c>
      <c r="L676" s="57">
        <f t="shared" si="69"/>
        <v>3.6</v>
      </c>
    </row>
    <row r="677" spans="11:12" ht="19.5" thickBot="1">
      <c r="K677" s="51">
        <v>200</v>
      </c>
      <c r="L677" s="57">
        <f t="shared" si="69"/>
        <v>180</v>
      </c>
    </row>
    <row r="693" ht="19.5" thickBot="1"/>
    <row r="694" spans="5:18" ht="19.5" thickBot="1">
      <c r="E694" s="50">
        <v>65</v>
      </c>
      <c r="F694" s="57">
        <f>E694*180/220</f>
        <v>53.18181818181818</v>
      </c>
      <c r="N694" s="50">
        <v>86</v>
      </c>
      <c r="O694" s="57">
        <f>N694*80/60</f>
        <v>114.66666666666667</v>
      </c>
      <c r="Q694" s="50">
        <v>115</v>
      </c>
      <c r="R694" s="57">
        <f>Q694*90/80</f>
        <v>129.375</v>
      </c>
    </row>
    <row r="695" spans="5:18" ht="19.5" thickBot="1">
      <c r="E695" s="51">
        <v>65</v>
      </c>
      <c r="F695" s="57">
        <f aca="true" t="shared" si="70" ref="F695:F712">E695*180/220</f>
        <v>53.18181818181818</v>
      </c>
      <c r="J695" s="50">
        <v>111</v>
      </c>
      <c r="K695" s="57">
        <f>J695*120/130</f>
        <v>102.46153846153847</v>
      </c>
      <c r="N695" s="51">
        <v>86</v>
      </c>
      <c r="O695" s="57">
        <f aca="true" t="shared" si="71" ref="O695:O702">N695*80/60</f>
        <v>114.66666666666667</v>
      </c>
      <c r="Q695" s="51">
        <v>115</v>
      </c>
      <c r="R695" s="57">
        <f aca="true" t="shared" si="72" ref="R695:R702">Q695*90/80</f>
        <v>129.375</v>
      </c>
    </row>
    <row r="696" spans="5:18" ht="19.5" thickBot="1">
      <c r="E696" s="51">
        <v>6</v>
      </c>
      <c r="F696" s="57">
        <f t="shared" si="70"/>
        <v>4.909090909090909</v>
      </c>
      <c r="J696" s="51">
        <v>111</v>
      </c>
      <c r="K696" s="57">
        <f aca="true" t="shared" si="73" ref="K696:K702">J696*120/130</f>
        <v>102.46153846153847</v>
      </c>
      <c r="N696" s="51">
        <v>86</v>
      </c>
      <c r="O696" s="57">
        <f t="shared" si="71"/>
        <v>114.66666666666667</v>
      </c>
      <c r="Q696" s="51">
        <v>2</v>
      </c>
      <c r="R696" s="57">
        <f t="shared" si="72"/>
        <v>2.25</v>
      </c>
    </row>
    <row r="697" spans="5:18" ht="19.5" thickBot="1">
      <c r="E697" s="51">
        <v>3</v>
      </c>
      <c r="F697" s="57">
        <f t="shared" si="70"/>
        <v>2.4545454545454546</v>
      </c>
      <c r="J697" s="51">
        <v>111</v>
      </c>
      <c r="K697" s="57">
        <f t="shared" si="73"/>
        <v>102.46153846153847</v>
      </c>
      <c r="N697" s="51">
        <v>1.6</v>
      </c>
      <c r="O697" s="57">
        <f t="shared" si="71"/>
        <v>2.1333333333333333</v>
      </c>
      <c r="Q697" s="51"/>
      <c r="R697" s="57">
        <f t="shared" si="72"/>
        <v>0</v>
      </c>
    </row>
    <row r="698" spans="5:18" ht="19.5" thickBot="1">
      <c r="E698" s="51"/>
      <c r="F698" s="57">
        <f t="shared" si="70"/>
        <v>0</v>
      </c>
      <c r="J698" s="51">
        <v>111</v>
      </c>
      <c r="K698" s="57">
        <f t="shared" si="73"/>
        <v>102.46153846153847</v>
      </c>
      <c r="N698" s="51"/>
      <c r="O698" s="57">
        <f t="shared" si="71"/>
        <v>0</v>
      </c>
      <c r="Q698" s="51">
        <v>3</v>
      </c>
      <c r="R698" s="57">
        <f t="shared" si="72"/>
        <v>3.375</v>
      </c>
    </row>
    <row r="699" spans="5:18" ht="19.5" thickBot="1">
      <c r="E699" s="51">
        <v>3.8</v>
      </c>
      <c r="F699" s="57">
        <f t="shared" si="70"/>
        <v>3.109090909090909</v>
      </c>
      <c r="J699" s="51">
        <v>20</v>
      </c>
      <c r="K699" s="57">
        <f t="shared" si="73"/>
        <v>18.46153846153846</v>
      </c>
      <c r="N699" s="51">
        <v>2</v>
      </c>
      <c r="O699" s="57">
        <f t="shared" si="71"/>
        <v>2.6666666666666665</v>
      </c>
      <c r="Q699" s="51">
        <v>3</v>
      </c>
      <c r="R699" s="57">
        <f t="shared" si="72"/>
        <v>3.375</v>
      </c>
    </row>
    <row r="700" spans="5:18" ht="19.5" thickBot="1">
      <c r="E700" s="51">
        <v>4</v>
      </c>
      <c r="F700" s="57">
        <f t="shared" si="70"/>
        <v>3.272727272727273</v>
      </c>
      <c r="J700" s="51">
        <v>19</v>
      </c>
      <c r="K700" s="57">
        <f t="shared" si="73"/>
        <v>17.53846153846154</v>
      </c>
      <c r="N700" s="51">
        <v>2</v>
      </c>
      <c r="O700" s="57">
        <f t="shared" si="71"/>
        <v>2.6666666666666665</v>
      </c>
      <c r="Q700" s="51">
        <v>80</v>
      </c>
      <c r="R700" s="57">
        <f t="shared" si="72"/>
        <v>90</v>
      </c>
    </row>
    <row r="701" spans="5:18" ht="19.5" thickBot="1">
      <c r="E701" s="51"/>
      <c r="F701" s="57">
        <f t="shared" si="70"/>
        <v>0</v>
      </c>
      <c r="J701" s="51">
        <v>4</v>
      </c>
      <c r="K701" s="57">
        <f t="shared" si="73"/>
        <v>3.6923076923076925</v>
      </c>
      <c r="N701" s="51">
        <v>60</v>
      </c>
      <c r="O701" s="57">
        <f t="shared" si="71"/>
        <v>80</v>
      </c>
      <c r="Q701" s="51">
        <v>80</v>
      </c>
      <c r="R701" s="57">
        <f t="shared" si="72"/>
        <v>90</v>
      </c>
    </row>
    <row r="702" spans="5:18" ht="19.5" thickBot="1">
      <c r="E702" s="51">
        <v>239</v>
      </c>
      <c r="F702" s="57">
        <f t="shared" si="70"/>
        <v>195.54545454545453</v>
      </c>
      <c r="J702" s="51">
        <v>130</v>
      </c>
      <c r="K702" s="57">
        <f t="shared" si="73"/>
        <v>120</v>
      </c>
      <c r="N702" s="51">
        <v>60</v>
      </c>
      <c r="O702" s="57">
        <f t="shared" si="71"/>
        <v>80</v>
      </c>
      <c r="R702" s="57">
        <f t="shared" si="72"/>
        <v>0</v>
      </c>
    </row>
    <row r="703" spans="5:6" ht="19.5" thickBot="1">
      <c r="E703" s="51">
        <v>4</v>
      </c>
      <c r="F703" s="57">
        <f t="shared" si="70"/>
        <v>3.272727272727273</v>
      </c>
    </row>
    <row r="704" spans="5:6" ht="19.5" thickBot="1">
      <c r="E704" s="51">
        <v>4</v>
      </c>
      <c r="F704" s="57">
        <f t="shared" si="70"/>
        <v>3.272727272727273</v>
      </c>
    </row>
    <row r="705" spans="5:6" ht="19.5" thickBot="1">
      <c r="E705" s="51"/>
      <c r="F705" s="57">
        <f t="shared" si="70"/>
        <v>0</v>
      </c>
    </row>
    <row r="706" spans="5:6" ht="19.5" thickBot="1">
      <c r="E706" s="51">
        <v>8.8</v>
      </c>
      <c r="F706" s="57">
        <f t="shared" si="70"/>
        <v>7.200000000000001</v>
      </c>
    </row>
    <row r="707" spans="5:6" ht="19.5" thickBot="1">
      <c r="E707" s="51">
        <v>9.3</v>
      </c>
      <c r="F707" s="57">
        <f t="shared" si="70"/>
        <v>7.60909090909091</v>
      </c>
    </row>
    <row r="708" spans="5:6" ht="19.5" thickBot="1">
      <c r="E708" s="51">
        <v>13</v>
      </c>
      <c r="F708" s="57">
        <f t="shared" si="70"/>
        <v>10.636363636363637</v>
      </c>
    </row>
    <row r="709" spans="5:6" ht="19.5" thickBot="1">
      <c r="E709" s="51">
        <v>2</v>
      </c>
      <c r="F709" s="57">
        <f t="shared" si="70"/>
        <v>1.6363636363636365</v>
      </c>
    </row>
    <row r="710" spans="5:6" ht="19.5" thickBot="1">
      <c r="E710" s="51">
        <v>4</v>
      </c>
      <c r="F710" s="57">
        <f t="shared" si="70"/>
        <v>3.272727272727273</v>
      </c>
    </row>
    <row r="711" spans="5:6" ht="19.5" thickBot="1">
      <c r="E711" s="51">
        <v>180</v>
      </c>
      <c r="F711" s="57">
        <f t="shared" si="70"/>
        <v>147.27272727272728</v>
      </c>
    </row>
    <row r="712" spans="5:6" ht="19.5" thickBot="1">
      <c r="E712" s="51">
        <v>220</v>
      </c>
      <c r="F712" s="57">
        <f t="shared" si="70"/>
        <v>180</v>
      </c>
    </row>
    <row r="714" ht="19.5" thickBot="1"/>
    <row r="715" spans="10:11" ht="19.5" thickBot="1">
      <c r="J715" s="50">
        <v>191</v>
      </c>
      <c r="K715" s="57">
        <f>J715*140/180</f>
        <v>148.55555555555554</v>
      </c>
    </row>
    <row r="716" spans="10:11" ht="19.5" thickBot="1">
      <c r="J716" s="51">
        <v>4</v>
      </c>
      <c r="K716" s="57">
        <f aca="true" t="shared" si="74" ref="K716:K724">J716*140/180</f>
        <v>3.111111111111111</v>
      </c>
    </row>
    <row r="717" spans="10:11" ht="19.5" thickBot="1">
      <c r="J717" s="51">
        <v>4</v>
      </c>
      <c r="K717" s="57">
        <f t="shared" si="74"/>
        <v>3.111111111111111</v>
      </c>
    </row>
    <row r="718" spans="10:11" ht="19.5" thickBot="1">
      <c r="J718" s="51"/>
      <c r="K718" s="57">
        <f t="shared" si="74"/>
        <v>0</v>
      </c>
    </row>
    <row r="719" spans="10:11" ht="19.5" thickBot="1">
      <c r="J719" s="51">
        <v>7</v>
      </c>
      <c r="K719" s="57">
        <f t="shared" si="74"/>
        <v>5.444444444444445</v>
      </c>
    </row>
    <row r="720" spans="10:11" ht="19.5" thickBot="1">
      <c r="J720" s="51">
        <v>7</v>
      </c>
      <c r="K720" s="57">
        <f t="shared" si="74"/>
        <v>5.444444444444445</v>
      </c>
    </row>
    <row r="721" spans="10:11" ht="19.5" thickBot="1">
      <c r="J721" s="51">
        <v>11</v>
      </c>
      <c r="K721" s="57">
        <f t="shared" si="74"/>
        <v>8.555555555555555</v>
      </c>
    </row>
    <row r="722" spans="10:11" ht="19.5" thickBot="1">
      <c r="J722" s="51">
        <v>2</v>
      </c>
      <c r="K722" s="57">
        <f t="shared" si="74"/>
        <v>1.5555555555555556</v>
      </c>
    </row>
    <row r="723" spans="10:11" ht="19.5" thickBot="1">
      <c r="J723" s="51">
        <v>4</v>
      </c>
      <c r="K723" s="57">
        <f t="shared" si="74"/>
        <v>3.111111111111111</v>
      </c>
    </row>
    <row r="724" spans="3:11" ht="19.5" thickBot="1">
      <c r="C724" s="50">
        <v>57</v>
      </c>
      <c r="D724" s="57">
        <f>C724*210/180</f>
        <v>66.5</v>
      </c>
      <c r="J724" s="51">
        <v>180</v>
      </c>
      <c r="K724" s="57">
        <f t="shared" si="74"/>
        <v>140</v>
      </c>
    </row>
    <row r="725" spans="3:4" ht="19.5" thickBot="1">
      <c r="C725" s="51">
        <v>57</v>
      </c>
      <c r="D725" s="57">
        <f aca="true" t="shared" si="75" ref="D725:D741">C725*210/180</f>
        <v>66.5</v>
      </c>
    </row>
    <row r="726" spans="3:4" ht="19.5" thickBot="1">
      <c r="C726" s="51">
        <v>2</v>
      </c>
      <c r="D726" s="57">
        <f t="shared" si="75"/>
        <v>2.3333333333333335</v>
      </c>
    </row>
    <row r="727" spans="3:4" ht="19.5" thickBot="1">
      <c r="C727" s="51"/>
      <c r="D727" s="57">
        <f t="shared" si="75"/>
        <v>0</v>
      </c>
    </row>
    <row r="728" spans="3:4" ht="19.5" thickBot="1">
      <c r="C728" s="51">
        <v>3</v>
      </c>
      <c r="D728" s="57">
        <f t="shared" si="75"/>
        <v>3.5</v>
      </c>
    </row>
    <row r="729" spans="3:4" ht="19.5" thickBot="1">
      <c r="C729" s="51">
        <v>3</v>
      </c>
      <c r="D729" s="57">
        <f t="shared" si="75"/>
        <v>3.5</v>
      </c>
    </row>
    <row r="730" spans="3:4" ht="19.5" thickBot="1">
      <c r="C730" s="51">
        <v>40</v>
      </c>
      <c r="D730" s="57">
        <f t="shared" si="75"/>
        <v>46.666666666666664</v>
      </c>
    </row>
    <row r="731" spans="3:4" ht="19.5" thickBot="1">
      <c r="C731" s="51">
        <v>149</v>
      </c>
      <c r="D731" s="57">
        <f t="shared" si="75"/>
        <v>173.83333333333334</v>
      </c>
    </row>
    <row r="732" spans="3:4" ht="19.5" thickBot="1">
      <c r="C732" s="51">
        <v>3</v>
      </c>
      <c r="D732" s="57">
        <f t="shared" si="75"/>
        <v>3.5</v>
      </c>
    </row>
    <row r="733" spans="3:11" ht="19.5" thickBot="1">
      <c r="C733" s="51">
        <v>3</v>
      </c>
      <c r="D733" s="57">
        <f t="shared" si="75"/>
        <v>3.5</v>
      </c>
      <c r="J733" s="50">
        <v>80</v>
      </c>
      <c r="K733" s="57">
        <f>J733*150/200</f>
        <v>60</v>
      </c>
    </row>
    <row r="734" spans="3:11" ht="19.5" thickBot="1">
      <c r="C734" s="51"/>
      <c r="D734" s="57">
        <f t="shared" si="75"/>
        <v>0</v>
      </c>
      <c r="J734" s="51">
        <v>80</v>
      </c>
      <c r="K734" s="57">
        <f>J734*150/200</f>
        <v>60</v>
      </c>
    </row>
    <row r="735" spans="3:11" ht="19.5" thickBot="1">
      <c r="C735" s="51">
        <v>5</v>
      </c>
      <c r="D735" s="57">
        <f t="shared" si="75"/>
        <v>5.833333333333333</v>
      </c>
      <c r="J735" s="51">
        <v>4</v>
      </c>
      <c r="K735" s="57">
        <f>J735*150/200</f>
        <v>3</v>
      </c>
    </row>
    <row r="736" spans="3:11" ht="19.5" thickBot="1">
      <c r="C736" s="51">
        <v>5</v>
      </c>
      <c r="D736" s="57">
        <f t="shared" si="75"/>
        <v>5.833333333333333</v>
      </c>
      <c r="J736" s="51">
        <v>40</v>
      </c>
      <c r="K736" s="57">
        <f>J736*150/200</f>
        <v>30</v>
      </c>
    </row>
    <row r="737" spans="3:11" ht="19.5" thickBot="1">
      <c r="C737" s="51">
        <v>9</v>
      </c>
      <c r="D737" s="57">
        <f t="shared" si="75"/>
        <v>10.5</v>
      </c>
      <c r="J737" s="51">
        <v>200</v>
      </c>
      <c r="K737" s="57">
        <f>J737*150/200</f>
        <v>150</v>
      </c>
    </row>
    <row r="738" spans="3:4" ht="19.5" thickBot="1">
      <c r="C738" s="51">
        <v>1.6</v>
      </c>
      <c r="D738" s="57">
        <f t="shared" si="75"/>
        <v>1.8666666666666667</v>
      </c>
    </row>
    <row r="739" spans="3:4" ht="19.5" thickBot="1">
      <c r="C739" s="51">
        <v>3</v>
      </c>
      <c r="D739" s="57">
        <f t="shared" si="75"/>
        <v>3.5</v>
      </c>
    </row>
    <row r="740" spans="3:4" ht="19.5" thickBot="1">
      <c r="C740" s="51">
        <v>140</v>
      </c>
      <c r="D740" s="57">
        <f t="shared" si="75"/>
        <v>163.33333333333334</v>
      </c>
    </row>
    <row r="741" spans="3:14" ht="19.5" thickBot="1">
      <c r="C741" s="51">
        <v>180</v>
      </c>
      <c r="D741" s="57">
        <f t="shared" si="75"/>
        <v>210</v>
      </c>
      <c r="J741" s="50">
        <v>109</v>
      </c>
      <c r="K741" s="57">
        <f>J741*220/250</f>
        <v>95.92</v>
      </c>
      <c r="M741" s="53">
        <v>42</v>
      </c>
      <c r="N741" s="57">
        <f>M741/2</f>
        <v>21</v>
      </c>
    </row>
    <row r="742" spans="10:14" ht="19.5" thickBot="1">
      <c r="J742" s="51">
        <v>109</v>
      </c>
      <c r="K742" s="57">
        <f aca="true" t="shared" si="76" ref="K742:K752">J742*220/250</f>
        <v>95.92</v>
      </c>
      <c r="M742" s="54">
        <v>8</v>
      </c>
      <c r="N742" s="57">
        <f>M742/2</f>
        <v>4</v>
      </c>
    </row>
    <row r="743" spans="10:14" ht="19.5" thickBot="1">
      <c r="J743" s="51">
        <v>109</v>
      </c>
      <c r="K743" s="57">
        <f t="shared" si="76"/>
        <v>95.92</v>
      </c>
      <c r="M743" s="54">
        <v>7</v>
      </c>
      <c r="N743" s="57">
        <f>M743/2</f>
        <v>3.5</v>
      </c>
    </row>
    <row r="744" spans="10:14" ht="19.5" thickBot="1">
      <c r="J744" s="51">
        <v>109</v>
      </c>
      <c r="K744" s="57">
        <f t="shared" si="76"/>
        <v>95.92</v>
      </c>
      <c r="M744" s="54">
        <v>4</v>
      </c>
      <c r="N744" s="57">
        <f>M744/2</f>
        <v>2</v>
      </c>
    </row>
    <row r="745" spans="10:14" ht="19.5" thickBot="1">
      <c r="J745" s="51"/>
      <c r="K745" s="57">
        <f t="shared" si="76"/>
        <v>0</v>
      </c>
      <c r="M745" s="54">
        <v>60</v>
      </c>
      <c r="N745" s="57">
        <f>M745/2</f>
        <v>30</v>
      </c>
    </row>
    <row r="746" spans="10:11" ht="19.5" thickBot="1">
      <c r="J746" s="51">
        <v>22</v>
      </c>
      <c r="K746" s="57">
        <f t="shared" si="76"/>
        <v>19.36</v>
      </c>
    </row>
    <row r="747" spans="10:11" ht="19.5" thickBot="1">
      <c r="J747" s="51">
        <v>22</v>
      </c>
      <c r="K747" s="57">
        <f t="shared" si="76"/>
        <v>19.36</v>
      </c>
    </row>
    <row r="748" spans="10:11" ht="19.5" thickBot="1">
      <c r="J748" s="51">
        <v>16</v>
      </c>
      <c r="K748" s="57">
        <f t="shared" si="76"/>
        <v>14.08</v>
      </c>
    </row>
    <row r="749" spans="5:11" ht="19.5" thickBot="1">
      <c r="E749" s="53">
        <v>80</v>
      </c>
      <c r="F749" s="57">
        <f>E749*100/70</f>
        <v>114.28571428571429</v>
      </c>
      <c r="J749" s="51">
        <v>82</v>
      </c>
      <c r="K749" s="57">
        <f t="shared" si="76"/>
        <v>72.16</v>
      </c>
    </row>
    <row r="750" spans="5:11" ht="19.5" thickBot="1">
      <c r="E750" s="54">
        <v>78</v>
      </c>
      <c r="F750" s="57">
        <f>E750*100/70</f>
        <v>111.42857142857143</v>
      </c>
      <c r="J750" s="51">
        <v>76</v>
      </c>
      <c r="K750" s="57">
        <f t="shared" si="76"/>
        <v>66.88</v>
      </c>
    </row>
    <row r="751" spans="5:11" ht="19.5" thickBot="1">
      <c r="E751" s="54">
        <v>117</v>
      </c>
      <c r="F751" s="57">
        <f>E751*100/70</f>
        <v>167.14285714285714</v>
      </c>
      <c r="J751" s="51">
        <v>5</v>
      </c>
      <c r="K751" s="57">
        <f t="shared" si="76"/>
        <v>4.4</v>
      </c>
    </row>
    <row r="752" spans="10:11" ht="19.5" thickBot="1">
      <c r="J752" s="51">
        <v>250</v>
      </c>
      <c r="K752" s="57">
        <f t="shared" si="76"/>
        <v>220</v>
      </c>
    </row>
    <row r="754" ht="19.5" thickBot="1"/>
    <row r="755" spans="13:14" ht="19.5" thickBot="1">
      <c r="M755" s="53">
        <v>38</v>
      </c>
      <c r="N755" s="57">
        <f>M755/2</f>
        <v>19</v>
      </c>
    </row>
    <row r="756" spans="13:14" ht="19.5" thickBot="1">
      <c r="M756" s="54">
        <v>41</v>
      </c>
      <c r="N756" s="57">
        <f aca="true" t="shared" si="77" ref="N756:N769">M756/2</f>
        <v>20.5</v>
      </c>
    </row>
    <row r="757" spans="13:14" ht="19.5" thickBot="1">
      <c r="M757" s="54">
        <v>45</v>
      </c>
      <c r="N757" s="57">
        <f t="shared" si="77"/>
        <v>22.5</v>
      </c>
    </row>
    <row r="758" spans="13:14" ht="19.5" thickBot="1">
      <c r="M758" s="54">
        <v>48</v>
      </c>
      <c r="N758" s="57">
        <f t="shared" si="77"/>
        <v>24</v>
      </c>
    </row>
    <row r="759" spans="13:14" ht="19.5" thickBot="1">
      <c r="M759" s="54">
        <v>28</v>
      </c>
      <c r="N759" s="57">
        <f t="shared" si="77"/>
        <v>14</v>
      </c>
    </row>
    <row r="760" spans="6:14" ht="19.5" thickBot="1">
      <c r="F760" s="53">
        <v>1.36</v>
      </c>
      <c r="G760" s="56">
        <v>0.46</v>
      </c>
      <c r="H760" s="56">
        <v>18.9</v>
      </c>
      <c r="I760" s="56">
        <v>86.4</v>
      </c>
      <c r="J760" s="56">
        <v>9</v>
      </c>
      <c r="M760" s="54">
        <v>4</v>
      </c>
      <c r="N760" s="57">
        <f t="shared" si="77"/>
        <v>2</v>
      </c>
    </row>
    <row r="761" spans="6:14" ht="19.5" thickBot="1">
      <c r="F761" s="57">
        <f>F760*70/100</f>
        <v>0.9520000000000001</v>
      </c>
      <c r="G761" s="57">
        <f>G760*70/100</f>
        <v>0.322</v>
      </c>
      <c r="H761" s="57">
        <f>H760*70/100</f>
        <v>13.23</v>
      </c>
      <c r="I761" s="57">
        <f>I760*70/100</f>
        <v>60.48</v>
      </c>
      <c r="J761" s="57">
        <f>J760*70/100</f>
        <v>6.3</v>
      </c>
      <c r="M761" s="54">
        <v>7</v>
      </c>
      <c r="N761" s="57">
        <f t="shared" si="77"/>
        <v>3.5</v>
      </c>
    </row>
    <row r="762" spans="13:14" ht="19.5" thickBot="1">
      <c r="M762" s="54"/>
      <c r="N762" s="57">
        <f t="shared" si="77"/>
        <v>0</v>
      </c>
    </row>
    <row r="763" spans="13:14" ht="19.5" thickBot="1">
      <c r="M763" s="54">
        <v>12.6</v>
      </c>
      <c r="N763" s="57">
        <f t="shared" si="77"/>
        <v>6.3</v>
      </c>
    </row>
    <row r="764" spans="13:14" ht="19.5" thickBot="1">
      <c r="M764" s="54">
        <v>13</v>
      </c>
      <c r="N764" s="57">
        <f t="shared" si="77"/>
        <v>6.5</v>
      </c>
    </row>
    <row r="765" spans="13:14" ht="19.5" thickBot="1">
      <c r="M765" s="54">
        <v>10</v>
      </c>
      <c r="N765" s="57">
        <f t="shared" si="77"/>
        <v>5</v>
      </c>
    </row>
    <row r="766" spans="13:14" ht="19.5" thickBot="1">
      <c r="M766" s="54">
        <v>12</v>
      </c>
      <c r="N766" s="57">
        <f t="shared" si="77"/>
        <v>6</v>
      </c>
    </row>
    <row r="767" spans="13:14" ht="19.5" thickBot="1">
      <c r="M767" s="54">
        <v>8</v>
      </c>
      <c r="N767" s="57">
        <f t="shared" si="77"/>
        <v>4</v>
      </c>
    </row>
    <row r="768" spans="13:14" ht="19.5" thickBot="1">
      <c r="M768" s="54">
        <v>4</v>
      </c>
      <c r="N768" s="57">
        <f t="shared" si="77"/>
        <v>2</v>
      </c>
    </row>
    <row r="769" spans="13:14" ht="19.5" thickBot="1">
      <c r="M769" s="54">
        <v>60</v>
      </c>
      <c r="N769" s="57">
        <f t="shared" si="77"/>
        <v>30</v>
      </c>
    </row>
    <row r="772" ht="19.5" thickBot="1"/>
    <row r="773" spans="5:6" ht="19.5" thickBot="1">
      <c r="E773" s="50">
        <v>162</v>
      </c>
      <c r="F773" s="57">
        <f>E773*90/120</f>
        <v>121.5</v>
      </c>
    </row>
    <row r="774" spans="5:6" ht="19.5" thickBot="1">
      <c r="E774" s="51">
        <v>168</v>
      </c>
      <c r="F774" s="57">
        <f aca="true" t="shared" si="78" ref="F774:F783">E774*90/120</f>
        <v>126</v>
      </c>
    </row>
    <row r="775" spans="5:16" ht="19.5" thickBot="1">
      <c r="E775" s="51">
        <v>144</v>
      </c>
      <c r="F775" s="57">
        <f t="shared" si="78"/>
        <v>108</v>
      </c>
      <c r="O775" s="53">
        <v>71</v>
      </c>
      <c r="P775" s="57">
        <f aca="true" t="shared" si="79" ref="P775:P780">O775/2</f>
        <v>35.5</v>
      </c>
    </row>
    <row r="776" spans="5:16" ht="19.5" thickBot="1">
      <c r="E776" s="51">
        <v>148</v>
      </c>
      <c r="F776" s="57">
        <f t="shared" si="78"/>
        <v>111</v>
      </c>
      <c r="O776" s="54">
        <v>77</v>
      </c>
      <c r="P776" s="57">
        <f t="shared" si="79"/>
        <v>38.5</v>
      </c>
    </row>
    <row r="777" spans="5:16" ht="19.5" thickBot="1">
      <c r="E777" s="51">
        <v>7</v>
      </c>
      <c r="F777" s="57">
        <f t="shared" si="78"/>
        <v>5.25</v>
      </c>
      <c r="O777" s="54">
        <v>46</v>
      </c>
      <c r="P777" s="57">
        <f t="shared" si="79"/>
        <v>23</v>
      </c>
    </row>
    <row r="778" spans="5:16" ht="19.5" thickBot="1">
      <c r="E778" s="51">
        <v>34</v>
      </c>
      <c r="F778" s="57">
        <f t="shared" si="78"/>
        <v>25.5</v>
      </c>
      <c r="I778" s="53">
        <v>1.15</v>
      </c>
      <c r="J778" s="56">
        <v>5.19</v>
      </c>
      <c r="K778" s="56">
        <v>5.97</v>
      </c>
      <c r="L778" s="56">
        <v>76</v>
      </c>
      <c r="M778" s="56">
        <v>3.21</v>
      </c>
      <c r="O778" s="54">
        <v>10</v>
      </c>
      <c r="P778" s="57">
        <f t="shared" si="79"/>
        <v>5</v>
      </c>
    </row>
    <row r="779" spans="5:16" ht="19.5" thickBot="1">
      <c r="E779" s="51">
        <v>22</v>
      </c>
      <c r="F779" s="57">
        <f t="shared" si="78"/>
        <v>16.5</v>
      </c>
      <c r="I779" s="57">
        <f>I778/2</f>
        <v>0.575</v>
      </c>
      <c r="J779" s="57">
        <f>J778/2</f>
        <v>2.595</v>
      </c>
      <c r="K779" s="57">
        <f>K778/2</f>
        <v>2.985</v>
      </c>
      <c r="L779" s="57">
        <f>L778/2</f>
        <v>38</v>
      </c>
      <c r="M779" s="57">
        <f>M778/2</f>
        <v>1.605</v>
      </c>
      <c r="O779" s="54">
        <v>5</v>
      </c>
      <c r="P779" s="57">
        <f t="shared" si="79"/>
        <v>2.5</v>
      </c>
    </row>
    <row r="780" spans="5:16" ht="19.5" thickBot="1">
      <c r="E780" s="51">
        <v>12</v>
      </c>
      <c r="F780" s="57">
        <f t="shared" si="78"/>
        <v>9</v>
      </c>
      <c r="O780" s="54">
        <v>60</v>
      </c>
      <c r="P780" s="57">
        <f t="shared" si="79"/>
        <v>30</v>
      </c>
    </row>
    <row r="781" spans="5:6" ht="19.5" thickBot="1">
      <c r="E781" s="51">
        <v>41</v>
      </c>
      <c r="F781" s="57">
        <f t="shared" si="78"/>
        <v>30.75</v>
      </c>
    </row>
    <row r="782" spans="5:6" ht="19.5" thickBot="1">
      <c r="E782" s="51">
        <v>130</v>
      </c>
      <c r="F782" s="57">
        <f t="shared" si="78"/>
        <v>97.5</v>
      </c>
    </row>
    <row r="783" spans="5:6" ht="19.5" thickBot="1">
      <c r="E783" s="51">
        <v>120</v>
      </c>
      <c r="F783" s="57">
        <f t="shared" si="78"/>
        <v>90</v>
      </c>
    </row>
    <row r="792" ht="19.5" thickBot="1"/>
    <row r="793" spans="8:9" ht="19.5" thickBot="1">
      <c r="H793" s="53">
        <v>80</v>
      </c>
      <c r="I793" s="57">
        <f>H793*130/70</f>
        <v>148.57142857142858</v>
      </c>
    </row>
    <row r="794" spans="8:9" ht="19.5" thickBot="1">
      <c r="H794" s="54">
        <v>78</v>
      </c>
      <c r="I794" s="57">
        <f>H794*130/70</f>
        <v>144.85714285714286</v>
      </c>
    </row>
    <row r="795" spans="8:9" ht="19.5" thickBot="1">
      <c r="H795" s="54">
        <v>117</v>
      </c>
      <c r="I795" s="57">
        <f>H795*130/70</f>
        <v>217.28571428571428</v>
      </c>
    </row>
    <row r="801" ht="19.5" thickBot="1"/>
    <row r="802" spans="6:10" ht="19.5" thickBot="1">
      <c r="F802" s="50">
        <v>1.7</v>
      </c>
      <c r="G802" s="52">
        <v>0.58</v>
      </c>
      <c r="H802" s="52">
        <v>23.63</v>
      </c>
      <c r="I802" s="52">
        <v>108</v>
      </c>
      <c r="J802" s="52">
        <v>11.25</v>
      </c>
    </row>
    <row r="803" spans="6:10" ht="18.75">
      <c r="F803" s="88">
        <f>F802*130/125</f>
        <v>1.768</v>
      </c>
      <c r="G803" s="88">
        <f>G802*130/125</f>
        <v>0.6032</v>
      </c>
      <c r="H803" s="88">
        <f>H802*130/125</f>
        <v>24.575200000000002</v>
      </c>
      <c r="I803" s="88">
        <f>I802*130/125</f>
        <v>112.32</v>
      </c>
      <c r="J803" s="88">
        <f>J802*130/125</f>
        <v>11.7</v>
      </c>
    </row>
    <row r="815" ht="19.5" thickBot="1"/>
    <row r="816" spans="8:14" ht="19.5" thickBot="1">
      <c r="H816" s="50">
        <v>180</v>
      </c>
      <c r="I816" s="57">
        <f aca="true" t="shared" si="80" ref="I816:I821">H816*170/200</f>
        <v>153</v>
      </c>
      <c r="M816" s="50">
        <v>153</v>
      </c>
      <c r="N816" s="57">
        <f aca="true" t="shared" si="81" ref="N816:N821">M816*115/170</f>
        <v>103.5</v>
      </c>
    </row>
    <row r="817" spans="8:14" ht="19.5" thickBot="1">
      <c r="H817" s="51">
        <v>20</v>
      </c>
      <c r="I817" s="57">
        <f t="shared" si="80"/>
        <v>17</v>
      </c>
      <c r="M817" s="51">
        <v>17</v>
      </c>
      <c r="N817" s="57">
        <f t="shared" si="81"/>
        <v>11.5</v>
      </c>
    </row>
    <row r="818" spans="8:14" ht="19.5" thickBot="1">
      <c r="H818" s="51">
        <v>20</v>
      </c>
      <c r="I818" s="57">
        <f t="shared" si="80"/>
        <v>17</v>
      </c>
      <c r="M818" s="51">
        <v>17</v>
      </c>
      <c r="N818" s="57">
        <f t="shared" si="81"/>
        <v>11.5</v>
      </c>
    </row>
    <row r="819" spans="8:14" ht="19.5" thickBot="1">
      <c r="H819" s="51">
        <v>2</v>
      </c>
      <c r="I819" s="57">
        <f t="shared" si="80"/>
        <v>1.7</v>
      </c>
      <c r="M819" s="51">
        <v>1.7</v>
      </c>
      <c r="N819" s="57">
        <f t="shared" si="81"/>
        <v>1.15</v>
      </c>
    </row>
    <row r="820" spans="8:14" ht="19.5" thickBot="1">
      <c r="H820" s="51">
        <v>3</v>
      </c>
      <c r="I820" s="57">
        <f t="shared" si="80"/>
        <v>2.55</v>
      </c>
      <c r="M820" s="51">
        <v>2.6</v>
      </c>
      <c r="N820" s="57">
        <f t="shared" si="81"/>
        <v>1.7588235294117647</v>
      </c>
    </row>
    <row r="821" spans="8:14" ht="19.5" thickBot="1">
      <c r="H821" s="54">
        <v>200</v>
      </c>
      <c r="I821" s="57">
        <f t="shared" si="80"/>
        <v>170</v>
      </c>
      <c r="M821" s="51">
        <v>170</v>
      </c>
      <c r="N821" s="57">
        <f t="shared" si="81"/>
        <v>115</v>
      </c>
    </row>
    <row r="822" spans="5:9" ht="19.5" thickBot="1">
      <c r="E822" s="53">
        <v>5.22</v>
      </c>
      <c r="F822" s="56">
        <v>4.5</v>
      </c>
      <c r="G822" s="56">
        <v>8.69</v>
      </c>
      <c r="H822" s="56">
        <v>97.26</v>
      </c>
      <c r="I822" s="56">
        <v>2.35</v>
      </c>
    </row>
    <row r="823" spans="5:9" ht="18.75">
      <c r="E823" s="88">
        <f>E822*200/180</f>
        <v>5.8</v>
      </c>
      <c r="F823" s="88">
        <f>F822*200/180</f>
        <v>5</v>
      </c>
      <c r="G823" s="88">
        <f>G822*200/180</f>
        <v>9.655555555555555</v>
      </c>
      <c r="H823" s="88">
        <f>H822*200/180</f>
        <v>108.06666666666666</v>
      </c>
      <c r="I823" s="88">
        <f>I822*200/180</f>
        <v>2.611111111111111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OctDet01</cp:lastModifiedBy>
  <cp:lastPrinted>2020-06-30T02:59:30Z</cp:lastPrinted>
  <dcterms:created xsi:type="dcterms:W3CDTF">1996-10-08T23:32:33Z</dcterms:created>
  <dcterms:modified xsi:type="dcterms:W3CDTF">2021-02-11T03:44:40Z</dcterms:modified>
  <cp:category/>
  <cp:version/>
  <cp:contentType/>
  <cp:contentStatus/>
</cp:coreProperties>
</file>